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workbookPassword="CC61" lockStructure="1"/>
  <bookViews>
    <workbookView xWindow="-120" yWindow="-120" windowWidth="29040" windowHeight="15840"/>
  </bookViews>
  <sheets>
    <sheet name="评分表" sheetId="1" r:id="rId1"/>
    <sheet name="科研论文" sheetId="2" r:id="rId2"/>
    <sheet name="科研项目" sheetId="6" r:id="rId3"/>
    <sheet name="其他成果" sheetId="4" r:id="rId4"/>
    <sheet name="数据来源" sheetId="5" state="hidden" r:id="rId5"/>
    <sheet name="其他奖励及加分项" sheetId="8" r:id="rId6"/>
  </sheets>
  <definedNames>
    <definedName name="_xlnm._FilterDatabase" localSheetId="1" hidden="1">科研论文!$A$1:$V$24</definedName>
    <definedName name="_xlnm._FilterDatabase" localSheetId="3" hidden="1">其他成果!$A$1:$K$12</definedName>
    <definedName name="Z_EBBC92C7_7C16_4F31_9754_08FC5A4EAC2F_.wvu.Cols" localSheetId="2" hidden="1">科研项目!$O:$XFD</definedName>
    <definedName name="Z_EBBC92C7_7C16_4F31_9754_08FC5A4EAC2F_.wvu.Cols" localSheetId="0" hidden="1">评分表!$E:$XFD</definedName>
    <definedName name="Z_EBBC92C7_7C16_4F31_9754_08FC5A4EAC2F_.wvu.FilterData" localSheetId="3" hidden="1">其他成果!$A$1:$K$12</definedName>
    <definedName name="Z_EBBC92C7_7C16_4F31_9754_08FC5A4EAC2F_.wvu.Rows" localSheetId="2" hidden="1">科研项目!$37:$1048576,科研项目!$25:$36</definedName>
    <definedName name="Z_EBBC92C7_7C16_4F31_9754_08FC5A4EAC2F_.wvu.Rows" localSheetId="0" hidden="1">评分表!$90:$1048576,评分表!$35:$87</definedName>
    <definedName name="Z_EBBC92C7_7C16_4F31_9754_08FC5A4EAC2F_.wvu.Rows" localSheetId="3" hidden="1">其他成果!$40:$1048576,其他成果!#REF!</definedName>
  </definedNames>
  <calcPr calcId="144525" concurrentCalc="0"/>
  <customWorkbookViews>
    <customWorkbookView name="1" guid="{EBBC92C7-7C16-4F31-9754-08FC5A4EAC2F}" includePrintSettings="0" maximized="1" xWindow="-13" yWindow="-13" windowWidth="2586" windowHeight="1386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8" l="1"/>
  <c r="G1" i="8"/>
  <c r="C11" i="1"/>
  <c r="E1" i="6"/>
  <c r="P18" i="4"/>
  <c r="M18" i="4"/>
  <c r="Q18" i="4"/>
  <c r="N18" i="4"/>
  <c r="O18" i="4"/>
  <c r="R18" i="4"/>
  <c r="K18" i="4"/>
  <c r="I14" i="4"/>
  <c r="C9" i="1"/>
  <c r="Q5" i="2"/>
  <c r="R5" i="2"/>
  <c r="S5" i="2"/>
  <c r="U5" i="2"/>
  <c r="V5" i="2"/>
  <c r="N5" i="2"/>
  <c r="K1" i="2"/>
  <c r="C6" i="1"/>
  <c r="M5" i="4"/>
  <c r="N5" i="4"/>
  <c r="O5" i="4"/>
  <c r="Q5" i="4"/>
  <c r="R5" i="4"/>
  <c r="S5" i="4"/>
  <c r="T5" i="4"/>
  <c r="U5" i="4"/>
  <c r="K5" i="4"/>
  <c r="O9" i="4"/>
  <c r="Q9" i="4"/>
  <c r="S9" i="4"/>
  <c r="T9" i="4"/>
  <c r="U9" i="4"/>
  <c r="K9" i="4"/>
  <c r="I1" i="4"/>
  <c r="C8" i="1"/>
  <c r="U10" i="6"/>
  <c r="V10" i="6"/>
  <c r="W10" i="6"/>
  <c r="Z10" i="6"/>
  <c r="L10" i="6"/>
  <c r="K1" i="6"/>
  <c r="C7" i="1"/>
  <c r="C12" i="1"/>
  <c r="V8" i="2"/>
  <c r="N8" i="2"/>
  <c r="V6" i="2"/>
  <c r="N6" i="2"/>
  <c r="V9" i="2"/>
  <c r="N9" i="2"/>
  <c r="O5" i="2"/>
  <c r="P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M32" i="4"/>
  <c r="N32" i="4"/>
  <c r="P32" i="4"/>
  <c r="M33" i="4"/>
  <c r="N33" i="4"/>
  <c r="P33" i="4"/>
  <c r="M34" i="4"/>
  <c r="N34" i="4"/>
  <c r="P34" i="4"/>
  <c r="M35" i="4"/>
  <c r="N35" i="4"/>
  <c r="P35" i="4"/>
  <c r="M36" i="4"/>
  <c r="N36" i="4"/>
  <c r="P36" i="4"/>
  <c r="M37" i="4"/>
  <c r="N37" i="4"/>
  <c r="P37" i="4"/>
  <c r="M38" i="4"/>
  <c r="N38" i="4"/>
  <c r="P38" i="4"/>
  <c r="M31" i="4"/>
  <c r="P31" i="4"/>
  <c r="N31" i="4"/>
  <c r="P23" i="4"/>
  <c r="P24" i="4"/>
  <c r="P25" i="4"/>
  <c r="P19" i="4"/>
  <c r="P20" i="4"/>
  <c r="P21" i="4"/>
  <c r="P22" i="4"/>
  <c r="M19" i="4"/>
  <c r="N19" i="4"/>
  <c r="M20" i="4"/>
  <c r="N20" i="4"/>
  <c r="M21" i="4"/>
  <c r="N21" i="4"/>
  <c r="M22" i="4"/>
  <c r="N22" i="4"/>
  <c r="M23" i="4"/>
  <c r="Q23" i="4"/>
  <c r="N23" i="4"/>
  <c r="M24" i="4"/>
  <c r="N24" i="4"/>
  <c r="M25" i="4"/>
  <c r="N25" i="4"/>
  <c r="M6" i="4"/>
  <c r="N6" i="4"/>
  <c r="O6" i="4"/>
  <c r="Q6" i="4"/>
  <c r="R6" i="4"/>
  <c r="S6" i="4"/>
  <c r="M7" i="4"/>
  <c r="N7" i="4"/>
  <c r="O7" i="4"/>
  <c r="Q7" i="4"/>
  <c r="R7" i="4"/>
  <c r="S7" i="4"/>
  <c r="T7" i="4"/>
  <c r="M8" i="4"/>
  <c r="N8" i="4"/>
  <c r="O8" i="4"/>
  <c r="Q8" i="4"/>
  <c r="R8" i="4"/>
  <c r="S8" i="4"/>
  <c r="M9" i="4"/>
  <c r="N9" i="4"/>
  <c r="R9" i="4"/>
  <c r="M10" i="4"/>
  <c r="N10" i="4"/>
  <c r="O10" i="4"/>
  <c r="Q10" i="4"/>
  <c r="R10" i="4"/>
  <c r="S10" i="4"/>
  <c r="M11" i="4"/>
  <c r="N11" i="4"/>
  <c r="O11" i="4"/>
  <c r="Q11" i="4"/>
  <c r="R11" i="4"/>
  <c r="S11" i="4"/>
  <c r="M12" i="4"/>
  <c r="N12" i="4"/>
  <c r="O12" i="4"/>
  <c r="Q12" i="4"/>
  <c r="R12" i="4"/>
  <c r="S12" i="4"/>
  <c r="M6" i="6"/>
  <c r="N6" i="6"/>
  <c r="O6" i="6"/>
  <c r="P6" i="6"/>
  <c r="T6" i="6"/>
  <c r="S6" i="6"/>
  <c r="U6" i="6"/>
  <c r="V6" i="6"/>
  <c r="X6" i="6"/>
  <c r="Y6" i="6"/>
  <c r="M7" i="6"/>
  <c r="N7" i="6"/>
  <c r="O7" i="6"/>
  <c r="P7" i="6"/>
  <c r="Q7" i="6"/>
  <c r="S7" i="6"/>
  <c r="U7" i="6"/>
  <c r="V7" i="6"/>
  <c r="X7" i="6"/>
  <c r="Y7" i="6"/>
  <c r="M8" i="6"/>
  <c r="N8" i="6"/>
  <c r="O8" i="6"/>
  <c r="P8" i="6"/>
  <c r="T8" i="6"/>
  <c r="S8" i="6"/>
  <c r="U8" i="6"/>
  <c r="V8" i="6"/>
  <c r="X8" i="6"/>
  <c r="Y8" i="6"/>
  <c r="M9" i="6"/>
  <c r="N9" i="6"/>
  <c r="O9" i="6"/>
  <c r="P9" i="6"/>
  <c r="Q9" i="6"/>
  <c r="S9" i="6"/>
  <c r="U9" i="6"/>
  <c r="V9" i="6"/>
  <c r="X9" i="6"/>
  <c r="Y9" i="6"/>
  <c r="M10" i="6"/>
  <c r="N10" i="6"/>
  <c r="O10" i="6"/>
  <c r="P10" i="6"/>
  <c r="T10" i="6"/>
  <c r="S10" i="6"/>
  <c r="X10" i="6"/>
  <c r="Y10" i="6"/>
  <c r="M11" i="6"/>
  <c r="N11" i="6"/>
  <c r="O11" i="6"/>
  <c r="P11" i="6"/>
  <c r="Q11" i="6"/>
  <c r="S11" i="6"/>
  <c r="U11" i="6"/>
  <c r="V11" i="6"/>
  <c r="X11" i="6"/>
  <c r="Y11" i="6"/>
  <c r="M12" i="6"/>
  <c r="N12" i="6"/>
  <c r="O12" i="6"/>
  <c r="P12" i="6"/>
  <c r="T12" i="6"/>
  <c r="S12" i="6"/>
  <c r="U12" i="6"/>
  <c r="V12" i="6"/>
  <c r="X12" i="6"/>
  <c r="Y12" i="6"/>
  <c r="M13" i="6"/>
  <c r="N13" i="6"/>
  <c r="O13" i="6"/>
  <c r="P13" i="6"/>
  <c r="T13" i="6"/>
  <c r="S13" i="6"/>
  <c r="U13" i="6"/>
  <c r="V13" i="6"/>
  <c r="X13" i="6"/>
  <c r="Y13" i="6"/>
  <c r="M14" i="6"/>
  <c r="N14" i="6"/>
  <c r="O14" i="6"/>
  <c r="P14" i="6"/>
  <c r="T14" i="6"/>
  <c r="S14" i="6"/>
  <c r="U14" i="6"/>
  <c r="V14" i="6"/>
  <c r="X14" i="6"/>
  <c r="Y14" i="6"/>
  <c r="M15" i="6"/>
  <c r="N15" i="6"/>
  <c r="O15" i="6"/>
  <c r="P15" i="6"/>
  <c r="Q15" i="6"/>
  <c r="S15" i="6"/>
  <c r="U15" i="6"/>
  <c r="V15" i="6"/>
  <c r="X15" i="6"/>
  <c r="Y15" i="6"/>
  <c r="M16" i="6"/>
  <c r="N16" i="6"/>
  <c r="O16" i="6"/>
  <c r="P16" i="6"/>
  <c r="Q16" i="6"/>
  <c r="S16" i="6"/>
  <c r="U16" i="6"/>
  <c r="V16" i="6"/>
  <c r="X16" i="6"/>
  <c r="Y16" i="6"/>
  <c r="M17" i="6"/>
  <c r="N17" i="6"/>
  <c r="O17" i="6"/>
  <c r="P17" i="6"/>
  <c r="Q17" i="6"/>
  <c r="S17" i="6"/>
  <c r="U17" i="6"/>
  <c r="V17" i="6"/>
  <c r="X17" i="6"/>
  <c r="Y17" i="6"/>
  <c r="M18" i="6"/>
  <c r="N18" i="6"/>
  <c r="O18" i="6"/>
  <c r="P18" i="6"/>
  <c r="Q18" i="6"/>
  <c r="S18" i="6"/>
  <c r="U18" i="6"/>
  <c r="V18" i="6"/>
  <c r="X18" i="6"/>
  <c r="Y18" i="6"/>
  <c r="M19" i="6"/>
  <c r="N19" i="6"/>
  <c r="O19" i="6"/>
  <c r="P19" i="6"/>
  <c r="Q19" i="6"/>
  <c r="S19" i="6"/>
  <c r="U19" i="6"/>
  <c r="V19" i="6"/>
  <c r="X19" i="6"/>
  <c r="Y19" i="6"/>
  <c r="M20" i="6"/>
  <c r="N20" i="6"/>
  <c r="O20" i="6"/>
  <c r="P20" i="6"/>
  <c r="T20" i="6"/>
  <c r="S20" i="6"/>
  <c r="U20" i="6"/>
  <c r="V20" i="6"/>
  <c r="X20" i="6"/>
  <c r="Y20" i="6"/>
  <c r="M21" i="6"/>
  <c r="N21" i="6"/>
  <c r="O21" i="6"/>
  <c r="P21" i="6"/>
  <c r="T21" i="6"/>
  <c r="S21" i="6"/>
  <c r="U21" i="6"/>
  <c r="V21" i="6"/>
  <c r="X21" i="6"/>
  <c r="Y21" i="6"/>
  <c r="M22" i="6"/>
  <c r="N22" i="6"/>
  <c r="O22" i="6"/>
  <c r="P22" i="6"/>
  <c r="T22" i="6"/>
  <c r="S22" i="6"/>
  <c r="U22" i="6"/>
  <c r="V22" i="6"/>
  <c r="X22" i="6"/>
  <c r="Y22" i="6"/>
  <c r="M23" i="6"/>
  <c r="N23" i="6"/>
  <c r="O23" i="6"/>
  <c r="P23" i="6"/>
  <c r="T23" i="6"/>
  <c r="S23" i="6"/>
  <c r="U23" i="6"/>
  <c r="V23" i="6"/>
  <c r="X23" i="6"/>
  <c r="Y23" i="6"/>
  <c r="M24" i="6"/>
  <c r="N24" i="6"/>
  <c r="O24" i="6"/>
  <c r="P24" i="6"/>
  <c r="Q24" i="6"/>
  <c r="S24" i="6"/>
  <c r="U24" i="6"/>
  <c r="V24" i="6"/>
  <c r="X24" i="6"/>
  <c r="Y24" i="6"/>
  <c r="U5" i="6"/>
  <c r="V5" i="6"/>
  <c r="S5" i="6"/>
  <c r="N5" i="6"/>
  <c r="M5" i="6"/>
  <c r="O5" i="6"/>
  <c r="X5" i="6"/>
  <c r="Y5" i="6"/>
  <c r="P5" i="6"/>
  <c r="T5" i="6"/>
  <c r="Q34" i="4"/>
  <c r="O33" i="4"/>
  <c r="O20" i="4"/>
  <c r="O32" i="4"/>
  <c r="Q25" i="4"/>
  <c r="O24" i="4"/>
  <c r="Q24" i="4"/>
  <c r="R24" i="4"/>
  <c r="K24" i="4"/>
  <c r="O23" i="4"/>
  <c r="R23" i="4"/>
  <c r="K23" i="4"/>
  <c r="Q20" i="4"/>
  <c r="R20" i="4"/>
  <c r="K20" i="4"/>
  <c r="Q36" i="4"/>
  <c r="O19" i="4"/>
  <c r="Q38" i="4"/>
  <c r="Q37" i="4"/>
  <c r="Q35" i="4"/>
  <c r="O21" i="4"/>
  <c r="Q19" i="4"/>
  <c r="O36" i="4"/>
  <c r="O38" i="4"/>
  <c r="O35" i="4"/>
  <c r="T12" i="4"/>
  <c r="U12" i="4"/>
  <c r="K12" i="4"/>
  <c r="Q21" i="4"/>
  <c r="O37" i="4"/>
  <c r="O34" i="4"/>
  <c r="Q33" i="4"/>
  <c r="Q32" i="4"/>
  <c r="R32" i="4"/>
  <c r="K32" i="4"/>
  <c r="O31" i="4"/>
  <c r="Q31" i="4"/>
  <c r="Q22" i="4"/>
  <c r="O22" i="4"/>
  <c r="O25" i="4"/>
  <c r="R25" i="4"/>
  <c r="K25" i="4"/>
  <c r="T8" i="4"/>
  <c r="U8" i="4"/>
  <c r="K8" i="4"/>
  <c r="U7" i="4"/>
  <c r="K7" i="4"/>
  <c r="Q21" i="6"/>
  <c r="R21" i="6"/>
  <c r="T10" i="4"/>
  <c r="U10" i="4"/>
  <c r="K10" i="4"/>
  <c r="T6" i="4"/>
  <c r="U6" i="4"/>
  <c r="K6" i="4"/>
  <c r="T11" i="4"/>
  <c r="U11" i="4"/>
  <c r="K11" i="4"/>
  <c r="W14" i="6"/>
  <c r="W6" i="6"/>
  <c r="Q23" i="6"/>
  <c r="R23" i="6"/>
  <c r="W8" i="6"/>
  <c r="Q8" i="6"/>
  <c r="R8" i="6"/>
  <c r="Q13" i="6"/>
  <c r="R13" i="6"/>
  <c r="T16" i="6"/>
  <c r="W16" i="6"/>
  <c r="W22" i="6"/>
  <c r="W21" i="6"/>
  <c r="T11" i="6"/>
  <c r="W11" i="6"/>
  <c r="W23" i="6"/>
  <c r="T19" i="6"/>
  <c r="W19" i="6"/>
  <c r="R18" i="6"/>
  <c r="W13" i="6"/>
  <c r="T18" i="6"/>
  <c r="W18" i="6"/>
  <c r="Q10" i="6"/>
  <c r="R10" i="6"/>
  <c r="R16" i="6"/>
  <c r="R11" i="6"/>
  <c r="T24" i="6"/>
  <c r="W24" i="6"/>
  <c r="R7" i="6"/>
  <c r="R15" i="6"/>
  <c r="Q20" i="6"/>
  <c r="R20" i="6"/>
  <c r="T15" i="6"/>
  <c r="W15" i="6"/>
  <c r="Q12" i="6"/>
  <c r="R12" i="6"/>
  <c r="T7" i="6"/>
  <c r="W7" i="6"/>
  <c r="Q22" i="6"/>
  <c r="R22" i="6"/>
  <c r="W20" i="6"/>
  <c r="T17" i="6"/>
  <c r="W17" i="6"/>
  <c r="Q14" i="6"/>
  <c r="R14" i="6"/>
  <c r="W12" i="6"/>
  <c r="T9" i="6"/>
  <c r="W9" i="6"/>
  <c r="Q6" i="6"/>
  <c r="R6" i="6"/>
  <c r="R24" i="6"/>
  <c r="R17" i="6"/>
  <c r="R9" i="6"/>
  <c r="R19" i="6"/>
  <c r="W5" i="6"/>
  <c r="Q5" i="6"/>
  <c r="R5" i="6"/>
  <c r="O6" i="2"/>
  <c r="P6" i="2"/>
  <c r="Q6" i="2"/>
  <c r="R6" i="2"/>
  <c r="U6" i="2"/>
  <c r="T6" i="2"/>
  <c r="O7" i="2"/>
  <c r="P7" i="2"/>
  <c r="Q7" i="2"/>
  <c r="R7" i="2"/>
  <c r="U7" i="2"/>
  <c r="T7" i="2"/>
  <c r="O8" i="2"/>
  <c r="P8" i="2"/>
  <c r="Q8" i="2"/>
  <c r="R8" i="2"/>
  <c r="U8" i="2"/>
  <c r="T8" i="2"/>
  <c r="O9" i="2"/>
  <c r="P9" i="2"/>
  <c r="Q9" i="2"/>
  <c r="R9" i="2"/>
  <c r="U9" i="2"/>
  <c r="T9" i="2"/>
  <c r="O10" i="2"/>
  <c r="P10" i="2"/>
  <c r="Q10" i="2"/>
  <c r="R10" i="2"/>
  <c r="U10" i="2"/>
  <c r="T10" i="2"/>
  <c r="O11" i="2"/>
  <c r="P11" i="2"/>
  <c r="Q11" i="2"/>
  <c r="R11" i="2"/>
  <c r="U11" i="2"/>
  <c r="T11" i="2"/>
  <c r="O12" i="2"/>
  <c r="P12" i="2"/>
  <c r="Q12" i="2"/>
  <c r="R12" i="2"/>
  <c r="U12" i="2"/>
  <c r="T12" i="2"/>
  <c r="O13" i="2"/>
  <c r="P13" i="2"/>
  <c r="Q13" i="2"/>
  <c r="R13" i="2"/>
  <c r="U13" i="2"/>
  <c r="T13" i="2"/>
  <c r="O14" i="2"/>
  <c r="P14" i="2"/>
  <c r="Q14" i="2"/>
  <c r="R14" i="2"/>
  <c r="U14" i="2"/>
  <c r="T14" i="2"/>
  <c r="O15" i="2"/>
  <c r="P15" i="2"/>
  <c r="Q15" i="2"/>
  <c r="R15" i="2"/>
  <c r="U15" i="2"/>
  <c r="T15" i="2"/>
  <c r="O16" i="2"/>
  <c r="P16" i="2"/>
  <c r="Q16" i="2"/>
  <c r="R16" i="2"/>
  <c r="U16" i="2"/>
  <c r="T16" i="2"/>
  <c r="O17" i="2"/>
  <c r="P17" i="2"/>
  <c r="Q17" i="2"/>
  <c r="R17" i="2"/>
  <c r="U17" i="2"/>
  <c r="T17" i="2"/>
  <c r="O18" i="2"/>
  <c r="P18" i="2"/>
  <c r="Q18" i="2"/>
  <c r="R18" i="2"/>
  <c r="U18" i="2"/>
  <c r="T18" i="2"/>
  <c r="O19" i="2"/>
  <c r="P19" i="2"/>
  <c r="Q19" i="2"/>
  <c r="R19" i="2"/>
  <c r="U19" i="2"/>
  <c r="T19" i="2"/>
  <c r="O20" i="2"/>
  <c r="P20" i="2"/>
  <c r="Q20" i="2"/>
  <c r="R20" i="2"/>
  <c r="U20" i="2"/>
  <c r="T20" i="2"/>
  <c r="O21" i="2"/>
  <c r="P21" i="2"/>
  <c r="Q21" i="2"/>
  <c r="R21" i="2"/>
  <c r="U21" i="2"/>
  <c r="T21" i="2"/>
  <c r="O22" i="2"/>
  <c r="P22" i="2"/>
  <c r="Q22" i="2"/>
  <c r="R22" i="2"/>
  <c r="T22" i="2"/>
  <c r="O23" i="2"/>
  <c r="P23" i="2"/>
  <c r="Q23" i="2"/>
  <c r="R23" i="2"/>
  <c r="U23" i="2"/>
  <c r="T23" i="2"/>
  <c r="O24" i="2"/>
  <c r="P24" i="2"/>
  <c r="Q24" i="2"/>
  <c r="R24" i="2"/>
  <c r="U24" i="2"/>
  <c r="T24" i="2"/>
  <c r="T5" i="2"/>
  <c r="R33" i="4"/>
  <c r="K33" i="4"/>
  <c r="R34" i="4"/>
  <c r="K34" i="4"/>
  <c r="R19" i="4"/>
  <c r="K19" i="4"/>
  <c r="R31" i="4"/>
  <c r="K31" i="4"/>
  <c r="R38" i="4"/>
  <c r="K38" i="4"/>
  <c r="R37" i="4"/>
  <c r="K37" i="4"/>
  <c r="R21" i="4"/>
  <c r="K21" i="4"/>
  <c r="R22" i="4"/>
  <c r="K22" i="4"/>
  <c r="R35" i="4"/>
  <c r="K35" i="4"/>
  <c r="R36" i="4"/>
  <c r="K36" i="4"/>
  <c r="Z14" i="6"/>
  <c r="L14" i="6"/>
  <c r="Z21" i="6"/>
  <c r="L21" i="6"/>
  <c r="Z23" i="6"/>
  <c r="L23" i="6"/>
  <c r="Z8" i="6"/>
  <c r="L8" i="6"/>
  <c r="Z6" i="6"/>
  <c r="L6" i="6"/>
  <c r="Z13" i="6"/>
  <c r="L13" i="6"/>
  <c r="Z22" i="6"/>
  <c r="L22" i="6"/>
  <c r="Z11" i="6"/>
  <c r="L11" i="6"/>
  <c r="Z12" i="6"/>
  <c r="L12" i="6"/>
  <c r="Z16" i="6"/>
  <c r="L16" i="6"/>
  <c r="Z18" i="6"/>
  <c r="L18" i="6"/>
  <c r="Z20" i="6"/>
  <c r="L20" i="6"/>
  <c r="Z19" i="6"/>
  <c r="L19" i="6"/>
  <c r="Z24" i="6"/>
  <c r="L24" i="6"/>
  <c r="Z7" i="6"/>
  <c r="L7" i="6"/>
  <c r="Z15" i="6"/>
  <c r="L15" i="6"/>
  <c r="Z9" i="6"/>
  <c r="L9" i="6"/>
  <c r="Z17" i="6"/>
  <c r="L17" i="6"/>
  <c r="Z5" i="6"/>
  <c r="L5" i="6"/>
  <c r="V21" i="2"/>
  <c r="N21" i="2"/>
  <c r="V7" i="2"/>
  <c r="N7" i="2"/>
  <c r="V11" i="2"/>
  <c r="N11" i="2"/>
  <c r="V15" i="2"/>
  <c r="N15" i="2"/>
  <c r="V23" i="2"/>
  <c r="N23" i="2"/>
  <c r="V12" i="2"/>
  <c r="N12" i="2"/>
  <c r="V19" i="2"/>
  <c r="N19" i="2"/>
  <c r="U22" i="2"/>
  <c r="V22" i="2"/>
  <c r="N22" i="2"/>
  <c r="V20" i="2"/>
  <c r="N20" i="2"/>
  <c r="V13" i="2"/>
  <c r="N13" i="2"/>
  <c r="V17" i="2"/>
  <c r="N17" i="2"/>
  <c r="V16" i="2"/>
  <c r="N16" i="2"/>
  <c r="V24" i="2"/>
  <c r="N24" i="2"/>
  <c r="V14" i="2"/>
  <c r="N14" i="2"/>
  <c r="V18" i="2"/>
  <c r="N18" i="2"/>
  <c r="V10" i="2"/>
  <c r="N10" i="2"/>
  <c r="E27" i="4"/>
  <c r="E14" i="4"/>
  <c r="E1" i="4"/>
  <c r="H1" i="2"/>
  <c r="I27" i="4"/>
  <c r="C10" i="1"/>
</calcChain>
</file>

<file path=xl/sharedStrings.xml><?xml version="1.0" encoding="utf-8"?>
<sst xmlns="http://schemas.openxmlformats.org/spreadsheetml/2006/main" count="294" uniqueCount="228">
  <si>
    <t>研究论文</t>
    <phoneticPr fontId="1" type="noConversion"/>
  </si>
  <si>
    <t>科研项目</t>
    <phoneticPr fontId="1" type="noConversion"/>
  </si>
  <si>
    <t>著作</t>
    <phoneticPr fontId="1" type="noConversion"/>
  </si>
  <si>
    <t>专利</t>
    <phoneticPr fontId="1" type="noConversion"/>
  </si>
  <si>
    <t>科技奖励</t>
    <phoneticPr fontId="1" type="noConversion"/>
  </si>
  <si>
    <t>提供材料清单</t>
    <phoneticPr fontId="1" type="noConversion"/>
  </si>
  <si>
    <t>指标名称</t>
    <phoneticPr fontId="1" type="noConversion"/>
  </si>
  <si>
    <t>指标得分</t>
    <phoneticPr fontId="1" type="noConversion"/>
  </si>
  <si>
    <t>总分</t>
    <phoneticPr fontId="1" type="noConversion"/>
  </si>
  <si>
    <t>专利授权证书</t>
    <phoneticPr fontId="1" type="noConversion"/>
  </si>
  <si>
    <t>奖状或获奖文件</t>
    <phoneticPr fontId="1" type="noConversion"/>
  </si>
  <si>
    <t>科研工作指标</t>
    <phoneticPr fontId="1" type="noConversion"/>
  </si>
  <si>
    <t>联系手机：</t>
    <phoneticPr fontId="1" type="noConversion"/>
  </si>
  <si>
    <t>发表年度</t>
    <phoneticPr fontId="1" type="noConversion"/>
  </si>
  <si>
    <t>序号</t>
    <phoneticPr fontId="1" type="noConversion"/>
  </si>
  <si>
    <t>文章类型</t>
    <phoneticPr fontId="1" type="noConversion"/>
  </si>
  <si>
    <t>影响因子</t>
    <phoneticPr fontId="1" type="noConversion"/>
  </si>
  <si>
    <t>1 研究论文</t>
    <phoneticPr fontId="1" type="noConversion"/>
  </si>
  <si>
    <t>填报示例</t>
    <phoneticPr fontId="1" type="noConversion"/>
  </si>
  <si>
    <t>分</t>
    <phoneticPr fontId="1" type="noConversion"/>
  </si>
  <si>
    <t>系数</t>
    <phoneticPr fontId="1" type="noConversion"/>
  </si>
  <si>
    <t>请从下拉菜单中选择</t>
    <phoneticPr fontId="1" type="noConversion"/>
  </si>
  <si>
    <t>Peptide-Functionalized Phase-Transformation Nanoparticles for Low Intensity Focused Ultrasound-Assisted Tumor Imaging and Therapy</t>
    <phoneticPr fontId="1" type="noConversion"/>
  </si>
  <si>
    <t>Nano Lett</t>
    <phoneticPr fontId="1" type="noConversion"/>
  </si>
  <si>
    <t>1530-6984</t>
    <phoneticPr fontId="1" type="noConversion"/>
  </si>
  <si>
    <t>帮助文档</t>
    <phoneticPr fontId="1" type="noConversion"/>
  </si>
  <si>
    <t>得分</t>
    <phoneticPr fontId="1" type="noConversion"/>
  </si>
  <si>
    <t>得分：</t>
    <phoneticPr fontId="1" type="noConversion"/>
  </si>
  <si>
    <t>2 科研项目</t>
    <phoneticPr fontId="1" type="noConversion"/>
  </si>
  <si>
    <t>项目题目</t>
    <phoneticPr fontId="1" type="noConversion"/>
  </si>
  <si>
    <t>项目来源</t>
    <phoneticPr fontId="1" type="noConversion"/>
  </si>
  <si>
    <t>项目编号</t>
    <phoneticPr fontId="1" type="noConversion"/>
  </si>
  <si>
    <t>项目级别</t>
    <phoneticPr fontId="1" type="noConversion"/>
  </si>
  <si>
    <t>立项年度</t>
    <phoneticPr fontId="1" type="noConversion"/>
  </si>
  <si>
    <t>示例</t>
    <phoneticPr fontId="1" type="noConversion"/>
  </si>
  <si>
    <t>CD36负性调控TFEB-自噬溶酶体通路参与糖尿病肾病的发生发展</t>
    <phoneticPr fontId="1" type="noConversion"/>
  </si>
  <si>
    <t>国家自然科学基金面上项目</t>
    <phoneticPr fontId="1" type="noConversion"/>
  </si>
  <si>
    <t>资助经费/万元</t>
    <phoneticPr fontId="1" type="noConversion"/>
  </si>
  <si>
    <t>自动算分</t>
    <phoneticPr fontId="1" type="noConversion"/>
  </si>
  <si>
    <t>国家级重大项目</t>
  </si>
  <si>
    <t>国家级重点项目</t>
  </si>
  <si>
    <t>-</t>
    <phoneticPr fontId="1" type="noConversion"/>
  </si>
  <si>
    <t>著作书名</t>
    <phoneticPr fontId="1" type="noConversion"/>
  </si>
  <si>
    <t>ISBN号</t>
    <phoneticPr fontId="1" type="noConversion"/>
  </si>
  <si>
    <t>出版年度</t>
    <phoneticPr fontId="1" type="noConversion"/>
  </si>
  <si>
    <t>神经病学疑难病病例剖析</t>
    <phoneticPr fontId="1" type="noConversion"/>
  </si>
  <si>
    <t>978-7-117-23336-1</t>
    <phoneticPr fontId="1" type="noConversion"/>
  </si>
  <si>
    <t>出版社</t>
    <phoneticPr fontId="1" type="noConversion"/>
  </si>
  <si>
    <t>人民卫生出版社</t>
    <phoneticPr fontId="1" type="noConversion"/>
  </si>
  <si>
    <t>3 著作</t>
    <phoneticPr fontId="1" type="noConversion"/>
  </si>
  <si>
    <t>主编</t>
    <phoneticPr fontId="1" type="noConversion"/>
  </si>
  <si>
    <t>副主编</t>
    <phoneticPr fontId="1" type="noConversion"/>
  </si>
  <si>
    <t>4 专利</t>
    <phoneticPr fontId="1" type="noConversion"/>
  </si>
  <si>
    <t>专利名称</t>
    <phoneticPr fontId="1" type="noConversion"/>
  </si>
  <si>
    <t>专利授权号</t>
    <phoneticPr fontId="1" type="noConversion"/>
  </si>
  <si>
    <t>一种医院医用冰袋</t>
    <phoneticPr fontId="1" type="noConversion"/>
  </si>
  <si>
    <t>授权年度</t>
    <phoneticPr fontId="1" type="noConversion"/>
  </si>
  <si>
    <t>专利类型</t>
    <phoneticPr fontId="1" type="noConversion"/>
  </si>
  <si>
    <t>201920763757.X</t>
    <phoneticPr fontId="1" type="noConversion"/>
  </si>
  <si>
    <t>国际发明专利</t>
  </si>
  <si>
    <t>实用新型专利</t>
  </si>
  <si>
    <t>5 科技奖励</t>
    <phoneticPr fontId="1" type="noConversion"/>
  </si>
  <si>
    <t>科技成果名称</t>
    <phoneticPr fontId="1" type="noConversion"/>
  </si>
  <si>
    <t>获奖年度</t>
    <phoneticPr fontId="1" type="noConversion"/>
  </si>
  <si>
    <t>颁奖机构</t>
    <phoneticPr fontId="1" type="noConversion"/>
  </si>
  <si>
    <t>科室获奖人</t>
    <phoneticPr fontId="1" type="noConversion"/>
  </si>
  <si>
    <t>奖励等级</t>
    <phoneticPr fontId="1" type="noConversion"/>
  </si>
  <si>
    <t>完成排名</t>
    <phoneticPr fontId="1" type="noConversion"/>
  </si>
  <si>
    <t>国家级一等奖</t>
    <phoneticPr fontId="1" type="noConversion"/>
  </si>
  <si>
    <t>国家级二等奖</t>
    <phoneticPr fontId="1" type="noConversion"/>
  </si>
  <si>
    <t>省部级一等奖</t>
    <phoneticPr fontId="1" type="noConversion"/>
  </si>
  <si>
    <t>省部级二等奖</t>
    <phoneticPr fontId="1" type="noConversion"/>
  </si>
  <si>
    <t>省部级三等奖</t>
  </si>
  <si>
    <t>厅局级一等奖</t>
  </si>
  <si>
    <t>厅局级二等奖</t>
  </si>
  <si>
    <t>厅局级三等奖</t>
  </si>
  <si>
    <t>急性呼吸窘迫综合征（ ARDS ）发生发展新机制与临床研究</t>
    <phoneticPr fontId="1" type="noConversion"/>
  </si>
  <si>
    <t>重庆市人民政府</t>
    <phoneticPr fontId="1" type="noConversion"/>
  </si>
  <si>
    <t>张三、李四、王五</t>
    <phoneticPr fontId="1" type="noConversion"/>
  </si>
  <si>
    <t>期刊ISSN号</t>
    <phoneticPr fontId="1" type="noConversion"/>
  </si>
  <si>
    <t>姓名：</t>
    <phoneticPr fontId="1" type="noConversion"/>
  </si>
  <si>
    <t>身份证号：</t>
    <phoneticPr fontId="1" type="noConversion"/>
  </si>
  <si>
    <t>盖章的项目批文或任务书</t>
    <phoneticPr fontId="1" type="noConversion"/>
  </si>
  <si>
    <r>
      <t>论文全文（</t>
    </r>
    <r>
      <rPr>
        <b/>
        <sz val="12"/>
        <color rgb="FFFF0000"/>
        <rFont val="方正仿宋_GBK"/>
        <family val="4"/>
        <charset val="134"/>
      </rPr>
      <t>其中SCI论文必须提供检索收录证明</t>
    </r>
    <r>
      <rPr>
        <sz val="12"/>
        <color theme="1"/>
        <rFont val="方正仿宋_GBK"/>
        <family val="4"/>
        <charset val="134"/>
      </rPr>
      <t>）</t>
    </r>
    <phoneticPr fontId="1" type="noConversion"/>
  </si>
  <si>
    <r>
      <t>著作（封面、版权页及目录；</t>
    </r>
    <r>
      <rPr>
        <b/>
        <sz val="12"/>
        <color rgb="FFFF0000"/>
        <rFont val="方正仿宋_GBK"/>
        <family val="4"/>
        <charset val="134"/>
      </rPr>
      <t>其中参编需提供全部编写内容扫描件</t>
    </r>
    <r>
      <rPr>
        <sz val="12"/>
        <color theme="1"/>
        <rFont val="方正仿宋_GBK"/>
        <family val="4"/>
        <charset val="134"/>
      </rPr>
      <t>）</t>
    </r>
    <phoneticPr fontId="1" type="noConversion"/>
  </si>
  <si>
    <t>作者身份</t>
    <phoneticPr fontId="1" type="noConversion"/>
  </si>
  <si>
    <t>同身份作者人数</t>
    <phoneticPr fontId="1" type="noConversion"/>
  </si>
  <si>
    <t>英文/中文期刊</t>
    <phoneticPr fontId="1" type="noConversion"/>
  </si>
  <si>
    <t>我单位是否第一</t>
    <phoneticPr fontId="1" type="noConversion"/>
  </si>
  <si>
    <t>中文期刊级别</t>
    <phoneticPr fontId="1" type="noConversion"/>
  </si>
  <si>
    <t>英文期刊级别</t>
    <phoneticPr fontId="1" type="noConversion"/>
  </si>
  <si>
    <t>期刊分类</t>
    <phoneticPr fontId="1" type="noConversion"/>
  </si>
  <si>
    <t>英文期刊</t>
    <phoneticPr fontId="1" type="noConversion"/>
  </si>
  <si>
    <t>中文期刊</t>
    <phoneticPr fontId="1" type="noConversion"/>
  </si>
  <si>
    <t>英文期刊级别</t>
    <phoneticPr fontId="1" type="noConversion"/>
  </si>
  <si>
    <t>中文期刊级别</t>
    <phoneticPr fontId="1" type="noConversion"/>
  </si>
  <si>
    <t>CSCD核心</t>
    <phoneticPr fontId="1" type="noConversion"/>
  </si>
  <si>
    <t>北大中文核心</t>
    <phoneticPr fontId="1" type="noConversion"/>
  </si>
  <si>
    <t>CSCD扩展</t>
    <phoneticPr fontId="1" type="noConversion"/>
  </si>
  <si>
    <t>一般期刊</t>
    <phoneticPr fontId="1" type="noConversion"/>
  </si>
  <si>
    <t>SCI: IF≥7</t>
    <phoneticPr fontId="1" type="noConversion"/>
  </si>
  <si>
    <t>SCI: 1≤IF＜3</t>
    <phoneticPr fontId="1" type="noConversion"/>
  </si>
  <si>
    <t>SCI: 0.5≤IF＜1</t>
    <phoneticPr fontId="1" type="noConversion"/>
  </si>
  <si>
    <t>其他外文期刊或者＜0.5 SCI</t>
    <phoneticPr fontId="1" type="noConversion"/>
  </si>
  <si>
    <t>SCI: 3≤IF＜4</t>
    <phoneticPr fontId="1" type="noConversion"/>
  </si>
  <si>
    <t>SCI: 4≤IF＜5</t>
    <phoneticPr fontId="1" type="noConversion"/>
  </si>
  <si>
    <t>SCI: 5≤IF＜7</t>
    <phoneticPr fontId="1" type="noConversion"/>
  </si>
  <si>
    <t>综述</t>
    <phoneticPr fontId="1" type="noConversion"/>
  </si>
  <si>
    <t>论著</t>
    <phoneticPr fontId="1" type="noConversion"/>
  </si>
  <si>
    <t>个案报道、短文或其他</t>
    <phoneticPr fontId="1" type="noConversion"/>
  </si>
  <si>
    <t>系数</t>
    <phoneticPr fontId="1" type="noConversion"/>
  </si>
  <si>
    <t>作者身份</t>
    <phoneticPr fontId="1" type="noConversion"/>
  </si>
  <si>
    <t>第一作者</t>
    <phoneticPr fontId="1" type="noConversion"/>
  </si>
  <si>
    <t>共同第一作者</t>
    <phoneticPr fontId="1" type="noConversion"/>
  </si>
  <si>
    <t>通讯作者</t>
    <phoneticPr fontId="1" type="noConversion"/>
  </si>
  <si>
    <t>共同通讯作者</t>
    <phoneticPr fontId="1" type="noConversion"/>
  </si>
  <si>
    <t>第二作者</t>
    <phoneticPr fontId="1" type="noConversion"/>
  </si>
  <si>
    <t>第三作者</t>
    <phoneticPr fontId="1" type="noConversion"/>
  </si>
  <si>
    <t>其他作者</t>
    <phoneticPr fontId="1" type="noConversion"/>
  </si>
  <si>
    <t>中文期刊文章得分</t>
    <phoneticPr fontId="1" type="noConversion"/>
  </si>
  <si>
    <t>英文期刊文章初步得分1</t>
    <phoneticPr fontId="1" type="noConversion"/>
  </si>
  <si>
    <t>英文期刊文章最后得分</t>
    <phoneticPr fontId="1" type="noConversion"/>
  </si>
  <si>
    <t>文章类型系数</t>
    <phoneticPr fontId="1" type="noConversion"/>
  </si>
  <si>
    <t>作者身份系数</t>
    <phoneticPr fontId="1" type="noConversion"/>
  </si>
  <si>
    <t>我单位是否排名第一系数</t>
    <phoneticPr fontId="1" type="noConversion"/>
  </si>
  <si>
    <t>是</t>
    <phoneticPr fontId="1" type="noConversion"/>
  </si>
  <si>
    <t>否</t>
    <phoneticPr fontId="1" type="noConversion"/>
  </si>
  <si>
    <t>中文期刊修正</t>
    <phoneticPr fontId="1" type="noConversion"/>
  </si>
  <si>
    <t>省部级重点项目</t>
    <phoneticPr fontId="1" type="noConversion"/>
  </si>
  <si>
    <t>厅局级面上项目</t>
    <phoneticPr fontId="1" type="noConversion"/>
  </si>
  <si>
    <t>国家级面上、省部级重大项目</t>
    <phoneticPr fontId="1" type="noConversion"/>
  </si>
  <si>
    <t>校级</t>
    <phoneticPr fontId="1" type="noConversion"/>
  </si>
  <si>
    <t>院系级</t>
    <phoneticPr fontId="1" type="noConversion"/>
  </si>
  <si>
    <t>项目渠道</t>
    <phoneticPr fontId="1" type="noConversion"/>
  </si>
  <si>
    <t>厅级重点项目</t>
    <phoneticPr fontId="1" type="noConversion"/>
  </si>
  <si>
    <t>省部级面上项目</t>
    <phoneticPr fontId="1" type="noConversion"/>
  </si>
  <si>
    <t>项目负责人</t>
    <phoneticPr fontId="1" type="noConversion"/>
  </si>
  <si>
    <t>项目参与人排名</t>
    <phoneticPr fontId="1" type="noConversion"/>
  </si>
  <si>
    <t>同身份项目参与人数</t>
    <phoneticPr fontId="1" type="noConversion"/>
  </si>
  <si>
    <t>项目参与人排名</t>
    <phoneticPr fontId="1" type="noConversion"/>
  </si>
  <si>
    <t>参与人排名第一</t>
    <phoneticPr fontId="1" type="noConversion"/>
  </si>
  <si>
    <t>其他参与人</t>
    <phoneticPr fontId="1" type="noConversion"/>
  </si>
  <si>
    <t>参与人排名第二</t>
    <phoneticPr fontId="1" type="noConversion"/>
  </si>
  <si>
    <t>纵向项目得分</t>
    <phoneticPr fontId="1" type="noConversion"/>
  </si>
  <si>
    <t>纵向项目级别</t>
    <phoneticPr fontId="1" type="noConversion"/>
  </si>
  <si>
    <t>纵向项目</t>
    <phoneticPr fontId="1" type="noConversion"/>
  </si>
  <si>
    <t>横向项目</t>
    <phoneticPr fontId="1" type="noConversion"/>
  </si>
  <si>
    <t>横向项目项目得分</t>
    <phoneticPr fontId="1" type="noConversion"/>
  </si>
  <si>
    <t>横向项目负责人得分</t>
    <phoneticPr fontId="1" type="noConversion"/>
  </si>
  <si>
    <t>纵向项目判断</t>
    <phoneticPr fontId="1" type="noConversion"/>
  </si>
  <si>
    <t>纵向项目负责人得分</t>
    <phoneticPr fontId="1" type="noConversion"/>
  </si>
  <si>
    <t>（负责人）系数</t>
    <phoneticPr fontId="1" type="noConversion"/>
  </si>
  <si>
    <t>纵向项目参与人得分</t>
    <phoneticPr fontId="1" type="noConversion"/>
  </si>
  <si>
    <t>（参与人）判断</t>
    <phoneticPr fontId="1" type="noConversion"/>
  </si>
  <si>
    <t>参与人系数</t>
    <phoneticPr fontId="1" type="noConversion"/>
  </si>
  <si>
    <t>负责人与否判断</t>
    <phoneticPr fontId="1" type="noConversion"/>
  </si>
  <si>
    <t>参与人是否判断</t>
    <phoneticPr fontId="1" type="noConversion"/>
  </si>
  <si>
    <t>其他参与人系数</t>
    <phoneticPr fontId="1" type="noConversion"/>
  </si>
  <si>
    <t>说明：查验需提供著作的封面、目录及版权页扫描件。参编人员除提供以上材料，还需提供参编章页扫描件。</t>
    <phoneticPr fontId="1" type="noConversion"/>
  </si>
  <si>
    <t>说明：查验需要提供奖励证书或者授奖文件扫描件。</t>
    <phoneticPr fontId="1" type="noConversion"/>
  </si>
  <si>
    <t>说明：查验需提供项目盖章批文或者任务书扫描件。</t>
    <phoneticPr fontId="1" type="noConversion"/>
  </si>
  <si>
    <t>出版社级别</t>
    <phoneticPr fontId="1" type="noConversion"/>
  </si>
  <si>
    <t>专著类别</t>
    <phoneticPr fontId="1" type="noConversion"/>
  </si>
  <si>
    <t>参与角色</t>
    <phoneticPr fontId="1" type="noConversion"/>
  </si>
  <si>
    <t>同角色编者人数</t>
    <phoneticPr fontId="1" type="noConversion"/>
  </si>
  <si>
    <t>参编字数/万字</t>
    <phoneticPr fontId="1" type="noConversion"/>
  </si>
  <si>
    <t>参编</t>
    <phoneticPr fontId="1" type="noConversion"/>
  </si>
  <si>
    <t>专著</t>
    <phoneticPr fontId="1" type="noConversion"/>
  </si>
  <si>
    <t>编译、译著、科普</t>
    <phoneticPr fontId="1" type="noConversion"/>
  </si>
  <si>
    <t>国家级出版社</t>
    <phoneticPr fontId="1" type="noConversion"/>
  </si>
  <si>
    <t>行业出版社</t>
    <phoneticPr fontId="1" type="noConversion"/>
  </si>
  <si>
    <t>其他出版社</t>
    <phoneticPr fontId="1" type="noConversion"/>
  </si>
  <si>
    <t>著作出版社级别得分</t>
    <phoneticPr fontId="1" type="noConversion"/>
  </si>
  <si>
    <t>著作得分</t>
    <phoneticPr fontId="1" type="noConversion"/>
  </si>
  <si>
    <t>主编副主编总得分</t>
    <phoneticPr fontId="1" type="noConversion"/>
  </si>
  <si>
    <t>主编副主任得分</t>
    <phoneticPr fontId="1" type="noConversion"/>
  </si>
  <si>
    <t>著作参编系数</t>
    <phoneticPr fontId="1" type="noConversion"/>
  </si>
  <si>
    <t>参编得分</t>
    <phoneticPr fontId="1" type="noConversion"/>
  </si>
  <si>
    <t>参编是否</t>
    <phoneticPr fontId="1" type="noConversion"/>
  </si>
  <si>
    <t>说明：查验需提供专利授权证书扫描件。只有获得授权的专利才计分，仅仅在申报阶段或者公开阶段，不计分。</t>
    <phoneticPr fontId="1" type="noConversion"/>
  </si>
  <si>
    <t>国家发明专利</t>
    <phoneticPr fontId="1" type="noConversion"/>
  </si>
  <si>
    <t>外观设计专利</t>
    <phoneticPr fontId="1" type="noConversion"/>
  </si>
  <si>
    <t>排名第一</t>
    <phoneticPr fontId="1" type="noConversion"/>
  </si>
  <si>
    <t>排名第二</t>
    <phoneticPr fontId="1" type="noConversion"/>
  </si>
  <si>
    <t>排名第三</t>
    <phoneticPr fontId="1" type="noConversion"/>
  </si>
  <si>
    <t>其他排名</t>
    <phoneticPr fontId="1" type="noConversion"/>
  </si>
  <si>
    <t>发明</t>
    <phoneticPr fontId="1" type="noConversion"/>
  </si>
  <si>
    <t>发明得分</t>
    <phoneticPr fontId="1" type="noConversion"/>
  </si>
  <si>
    <t>发明排名</t>
    <phoneticPr fontId="1" type="noConversion"/>
  </si>
  <si>
    <t>排名系数</t>
    <phoneticPr fontId="1" type="noConversion"/>
  </si>
  <si>
    <t>总署名人数</t>
    <phoneticPr fontId="1" type="noConversion"/>
  </si>
  <si>
    <t>排名</t>
    <phoneticPr fontId="1" type="noConversion"/>
  </si>
  <si>
    <t>专利类型得分</t>
    <phoneticPr fontId="1" type="noConversion"/>
  </si>
  <si>
    <t>前三排名系数</t>
    <phoneticPr fontId="1" type="noConversion"/>
  </si>
  <si>
    <t>前三得分</t>
    <phoneticPr fontId="1" type="noConversion"/>
  </si>
  <si>
    <t>其他排名得分</t>
    <phoneticPr fontId="1" type="noConversion"/>
  </si>
  <si>
    <t>奖励类型得分</t>
    <phoneticPr fontId="1" type="noConversion"/>
  </si>
  <si>
    <t>版本1.3 2020-7-28</t>
    <phoneticPr fontId="1" type="noConversion"/>
  </si>
  <si>
    <t>唯一作者</t>
    <phoneticPr fontId="1" type="noConversion"/>
  </si>
  <si>
    <t>是</t>
  </si>
  <si>
    <t>报名号：</t>
    <phoneticPr fontId="1" type="noConversion"/>
  </si>
  <si>
    <t>是</t>
    <phoneticPr fontId="1" type="noConversion"/>
  </si>
  <si>
    <t>重庆医科大学第二临床学院博士“申请-审核”制学术水平离线自动评分表</t>
    <phoneticPr fontId="1" type="noConversion"/>
  </si>
  <si>
    <t>按照如下格式提交电子版本支撑材料清单，每个条目1个pdf文档，按类别归档到对应文件夹，压缩打包发送至我院招生邮箱yjsc2013@126.com。</t>
    <phoneticPr fontId="1" type="noConversion"/>
  </si>
  <si>
    <t>题目</t>
    <phoneticPr fontId="1" type="noConversion"/>
  </si>
  <si>
    <t>杂志名称</t>
    <phoneticPr fontId="1" type="noConversion"/>
  </si>
  <si>
    <t xml:space="preserve">说明：（1）SCI论文影响因子以检索收录证明为准。
     （2）查验，SCI论文除了提供论文全文还需要提供检索收录证明。查验，中文期刊论文需提供论文全文，封面和目录，以及数据库检索页面。
     （3）“同身份作者人数”如仅一人，请填写“1”。
</t>
    <phoneticPr fontId="1" type="noConversion"/>
  </si>
  <si>
    <r>
      <t xml:space="preserve">    请分别填写下方不同sheet内容，</t>
    </r>
    <r>
      <rPr>
        <b/>
        <sz val="14"/>
        <color theme="1"/>
        <rFont val="方正仿宋_GBK"/>
        <charset val="134"/>
      </rPr>
      <t>得分根据填报内容自动生成</t>
    </r>
    <r>
      <rPr>
        <sz val="14"/>
        <color theme="1"/>
        <rFont val="方正仿宋_GBK"/>
        <family val="4"/>
        <charset val="134"/>
      </rPr>
      <t xml:space="preserve">，以第二临床学院最终解释为准。
    </t>
    </r>
    <r>
      <rPr>
        <u/>
        <sz val="14"/>
        <color theme="1"/>
        <rFont val="方正仿宋_GBK"/>
        <charset val="134"/>
      </rPr>
      <t>请在</t>
    </r>
    <r>
      <rPr>
        <b/>
        <u/>
        <sz val="14"/>
        <color theme="1"/>
        <rFont val="方正仿宋_GBK"/>
        <charset val="134"/>
      </rPr>
      <t>浅黄色</t>
    </r>
    <r>
      <rPr>
        <u/>
        <sz val="14"/>
        <color theme="1"/>
        <rFont val="方正仿宋_GBK"/>
        <charset val="134"/>
      </rPr>
      <t>处填写相关信息，在</t>
    </r>
    <r>
      <rPr>
        <b/>
        <u/>
        <sz val="14"/>
        <color theme="1"/>
        <rFont val="方正仿宋_GBK"/>
        <charset val="134"/>
      </rPr>
      <t>深黄色</t>
    </r>
    <r>
      <rPr>
        <u/>
        <sz val="14"/>
        <color theme="1"/>
        <rFont val="方正仿宋_GBK"/>
        <charset val="134"/>
      </rPr>
      <t>处选择对应选项</t>
    </r>
    <r>
      <rPr>
        <sz val="14"/>
        <color theme="1"/>
        <rFont val="方正仿宋_GBK"/>
        <family val="4"/>
        <charset val="134"/>
      </rPr>
      <t>。请使用微软excel 2016以上版本打开填写，以保证运算正确。请实事求是选择，自动评分，不得弄虚作假。</t>
    </r>
    <phoneticPr fontId="1" type="noConversion"/>
  </si>
  <si>
    <t>其他奖励及加分项</t>
    <phoneticPr fontId="1" type="noConversion"/>
  </si>
  <si>
    <t>项目</t>
    <phoneticPr fontId="1" type="noConversion"/>
  </si>
  <si>
    <t>会议时间</t>
    <phoneticPr fontId="1" type="noConversion"/>
  </si>
  <si>
    <t>会议地点</t>
    <phoneticPr fontId="1" type="noConversion"/>
  </si>
  <si>
    <t>会议主题</t>
    <phoneticPr fontId="1" type="noConversion"/>
  </si>
  <si>
    <t>发言或交流题目</t>
    <phoneticPr fontId="1" type="noConversion"/>
  </si>
  <si>
    <t>得分：</t>
    <phoneticPr fontId="1" type="noConversion"/>
  </si>
  <si>
    <t>国际或全国学术会议并作会议发言（6分）</t>
    <phoneticPr fontId="1" type="noConversion"/>
  </si>
  <si>
    <t>参加国际或全国学术会议并作壁报交流（4分）</t>
    <phoneticPr fontId="1" type="noConversion"/>
  </si>
  <si>
    <t>序号</t>
    <phoneticPr fontId="1" type="noConversion"/>
  </si>
  <si>
    <t>姓名：</t>
    <phoneticPr fontId="1" type="noConversion"/>
  </si>
  <si>
    <t>获得时间</t>
    <phoneticPr fontId="1" type="noConversion"/>
  </si>
  <si>
    <t>1）参加国际或全国学术会议并作会议发言：邀请函/参会证等证明材料；2）参加国际或全国学术会议并作壁报交流：邀请函/参会证/壁报照片等证明材料；3）优秀毕业研究生/优秀硕士学位论文/三好学生/优秀住培学员：获奖证书扫描件。</t>
    <phoneticPr fontId="1" type="noConversion"/>
  </si>
  <si>
    <t>6其他奖励及加分项</t>
    <phoneticPr fontId="1" type="noConversion"/>
  </si>
  <si>
    <t>得分（下拉选项）</t>
    <phoneticPr fontId="1" type="noConversion"/>
  </si>
  <si>
    <t>省级、市级/校级优秀硕士学位论文
（省级、市级6分；校级4分）</t>
    <phoneticPr fontId="1" type="noConversion"/>
  </si>
  <si>
    <t>省级、市级/校级优秀毕业研究生
（省级、市级6分；校级4分）</t>
    <phoneticPr fontId="1" type="noConversion"/>
  </si>
  <si>
    <t>省、市级/校级/院级三好学生
（省级、市级6分；校级4分；院级2分）</t>
    <phoneticPr fontId="1" type="noConversion"/>
  </si>
  <si>
    <t>省级、市级/院级优秀住培学员
（省级、市级6分；院级4分）</t>
    <phoneticPr fontId="1" type="noConversion"/>
  </si>
  <si>
    <t>奖励名称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</si>
</sst>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10"/>
      <color theme="1"/>
      <name val="方正仿宋_GBK"/>
      <family val="4"/>
      <charset val="134"/>
    </font>
    <font>
      <sz val="10"/>
      <name val="方正仿宋_GBK"/>
      <family val="4"/>
      <charset val="134"/>
    </font>
    <font>
      <sz val="16"/>
      <color theme="1"/>
      <name val="方正仿宋_GBK"/>
      <family val="4"/>
      <charset val="134"/>
    </font>
    <font>
      <sz val="10"/>
      <color rgb="FFFF0000"/>
      <name val="方正仿宋_GBK"/>
      <family val="4"/>
      <charset val="134"/>
    </font>
    <font>
      <sz val="11"/>
      <color theme="2"/>
      <name val="等线"/>
      <family val="2"/>
      <scheme val="minor"/>
    </font>
    <font>
      <sz val="10"/>
      <color theme="2"/>
      <name val="方正仿宋_GBK"/>
      <family val="4"/>
      <charset val="134"/>
    </font>
    <font>
      <b/>
      <sz val="14"/>
      <name val="方正仿宋_GBK"/>
      <family val="4"/>
      <charset val="134"/>
    </font>
    <font>
      <b/>
      <sz val="12"/>
      <color rgb="FFFF0000"/>
      <name val="方正仿宋_GBK"/>
      <family val="4"/>
      <charset val="134"/>
    </font>
    <font>
      <b/>
      <sz val="14"/>
      <color theme="1"/>
      <name val="方正仿宋_GBK"/>
      <family val="4"/>
      <charset val="134"/>
    </font>
    <font>
      <sz val="16"/>
      <color theme="1"/>
      <name val="黑体"/>
      <family val="3"/>
      <charset val="134"/>
    </font>
    <font>
      <sz val="14"/>
      <name val="方正仿宋_GBK"/>
      <family val="4"/>
      <charset val="134"/>
    </font>
    <font>
      <b/>
      <sz val="10"/>
      <color rgb="FFFF0000"/>
      <name val="方正仿宋_GBK"/>
      <family val="4"/>
      <charset val="134"/>
    </font>
    <font>
      <b/>
      <sz val="14"/>
      <color rgb="FFFF0000"/>
      <name val="方正仿宋_GBK"/>
      <family val="4"/>
      <charset val="134"/>
    </font>
    <font>
      <b/>
      <sz val="10"/>
      <color theme="1"/>
      <name val="方正仿宋_GBK"/>
      <family val="4"/>
      <charset val="134"/>
    </font>
    <font>
      <sz val="12"/>
      <name val="仿宋"/>
      <family val="3"/>
      <charset val="134"/>
    </font>
    <font>
      <b/>
      <sz val="11"/>
      <color theme="1"/>
      <name val="方正仿宋_GBK"/>
      <family val="4"/>
      <charset val="134"/>
    </font>
    <font>
      <b/>
      <sz val="12"/>
      <color theme="1"/>
      <name val="方正仿宋_GBK"/>
      <family val="4"/>
      <charset val="134"/>
    </font>
    <font>
      <b/>
      <sz val="22"/>
      <color theme="1"/>
      <name val="方正小标宋_GBK"/>
      <family val="4"/>
      <charset val="134"/>
    </font>
    <font>
      <sz val="11"/>
      <color theme="6" tint="0.79998168889431442"/>
      <name val="等线"/>
      <family val="3"/>
      <charset val="134"/>
      <scheme val="minor"/>
    </font>
    <font>
      <sz val="11"/>
      <color theme="6" tint="0.79998168889431442"/>
      <name val="等线"/>
      <family val="2"/>
      <scheme val="minor"/>
    </font>
    <font>
      <b/>
      <sz val="14"/>
      <color theme="1"/>
      <name val="方正仿宋_GBK"/>
      <charset val="134"/>
    </font>
    <font>
      <b/>
      <sz val="11"/>
      <color rgb="FFFF0000"/>
      <name val="方正仿宋_GBK"/>
      <family val="4"/>
      <charset val="134"/>
    </font>
    <font>
      <sz val="11"/>
      <color theme="1"/>
      <name val="方正仿宋_GBK"/>
      <family val="4"/>
      <charset val="134"/>
    </font>
    <font>
      <b/>
      <sz val="11"/>
      <color rgb="FFFF0000"/>
      <name val="方正仿宋_GBK"/>
      <charset val="134"/>
    </font>
    <font>
      <u/>
      <sz val="14"/>
      <color theme="1"/>
      <name val="方正仿宋_GBK"/>
      <charset val="134"/>
    </font>
    <font>
      <b/>
      <u/>
      <sz val="14"/>
      <color theme="1"/>
      <name val="方正仿宋_GBK"/>
      <charset val="134"/>
    </font>
    <font>
      <sz val="10.5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6"/>
      <color theme="1"/>
      <name val="等线"/>
      <family val="2"/>
      <scheme val="minor"/>
    </font>
    <font>
      <sz val="14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Border="1" applyAlignment="1"/>
    <xf numFmtId="0" fontId="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Protection="1"/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9" fillId="2" borderId="0" xfId="0" applyFont="1" applyFill="1" applyProtection="1"/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0" fontId="0" fillId="0" borderId="0" xfId="0"/>
    <xf numFmtId="0" fontId="0" fillId="0" borderId="0" xfId="0" applyBorder="1" applyAlignment="1"/>
    <xf numFmtId="0" fontId="0" fillId="0" borderId="0" xfId="0" applyProtection="1"/>
    <xf numFmtId="0" fontId="3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9" fillId="2" borderId="0" xfId="0" applyFont="1" applyFill="1" applyProtection="1"/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</xf>
    <xf numFmtId="0" fontId="22" fillId="2" borderId="0" xfId="0" applyFont="1" applyFill="1" applyProtection="1"/>
    <xf numFmtId="0" fontId="0" fillId="2" borderId="0" xfId="0" applyFont="1" applyFill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</xf>
    <xf numFmtId="0" fontId="0" fillId="0" borderId="0" xfId="0" applyFill="1" applyBorder="1" applyAlignment="1"/>
    <xf numFmtId="0" fontId="5" fillId="2" borderId="0" xfId="0" applyFont="1" applyFill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3" fillId="2" borderId="0" xfId="0" applyFont="1" applyFill="1" applyProtection="1"/>
    <xf numFmtId="0" fontId="23" fillId="2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/>
    <xf numFmtId="0" fontId="23" fillId="5" borderId="0" xfId="0" applyFont="1" applyFill="1" applyProtection="1"/>
    <xf numFmtId="0" fontId="9" fillId="5" borderId="0" xfId="0" applyFont="1" applyFill="1" applyProtection="1"/>
    <xf numFmtId="0" fontId="7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24" fillId="5" borderId="0" xfId="0" applyFont="1" applyFill="1" applyBorder="1"/>
    <xf numFmtId="0" fontId="7" fillId="5" borderId="0" xfId="0" applyFont="1" applyFill="1" applyBorder="1" applyAlignment="1" applyProtection="1">
      <alignment vertical="center" wrapText="1"/>
    </xf>
    <xf numFmtId="0" fontId="0" fillId="5" borderId="0" xfId="0" applyFont="1" applyFill="1" applyBorder="1" applyProtection="1"/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/>
    <xf numFmtId="0" fontId="2" fillId="0" borderId="1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Border="1" applyAlignment="1">
      <alignment horizontal="center"/>
    </xf>
    <xf numFmtId="0" fontId="31" fillId="0" borderId="0" xfId="0" applyFont="1" applyBorder="1"/>
    <xf numFmtId="0" fontId="32" fillId="0" borderId="0" xfId="0" applyFont="1" applyBorder="1" applyAlignment="1">
      <alignment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</xf>
    <xf numFmtId="0" fontId="21" fillId="0" borderId="1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  <xf numFmtId="0" fontId="0" fillId="0" borderId="1" xfId="0" applyFont="1" applyBorder="1" applyAlignment="1"/>
    <xf numFmtId="0" fontId="27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5" xfId="0" applyFont="1" applyBorder="1" applyAlignment="1">
      <alignment vertical="center" wrapText="1"/>
    </xf>
    <xf numFmtId="0" fontId="35" fillId="0" borderId="0" xfId="0" applyFont="1"/>
    <xf numFmtId="0" fontId="3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422411</xdr:colOff>
      <xdr:row>15</xdr:row>
      <xdr:rowOff>103534</xdr:rowOff>
    </xdr:from>
    <xdr:to>
      <xdr:col>2</xdr:col>
      <xdr:colOff>1068458</xdr:colOff>
      <xdr:row>19</xdr:row>
      <xdr:rowOff>128382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C54E9BA4-CB73-4450-9159-F81B77876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96" t="1" r="34773" b="44770"/>
        <a:stretch/>
      </xdr:blipFill>
      <xdr:spPr>
        <a:xfrm>
          <a:off x="422411" y="6116708"/>
          <a:ext cx="3139112" cy="75371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438979</xdr:colOff>
      <xdr:row>22</xdr:row>
      <xdr:rowOff>28988</xdr:rowOff>
    </xdr:from>
    <xdr:to>
      <xdr:col>3</xdr:col>
      <xdr:colOff>517661</xdr:colOff>
      <xdr:row>28</xdr:row>
      <xdr:rowOff>36359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29BFB49D-2D7B-4EB8-999D-6F8C656B2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979" y="7562021"/>
          <a:ext cx="3772726" cy="1075827"/>
        </a:xfrm>
        <a:prstGeom prst="rect">
          <a:avLst/>
        </a:prstGeom>
        <a:ln w="38100">
          <a:solidFill>
            <a:srgbClr val="FF0000"/>
          </a:solidFill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438978</xdr:colOff>
      <xdr:row>15</xdr:row>
      <xdr:rowOff>149087</xdr:rowOff>
    </xdr:from>
    <xdr:to>
      <xdr:col>1</xdr:col>
      <xdr:colOff>0</xdr:colOff>
      <xdr:row>19</xdr:row>
      <xdr:rowOff>70403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xmlns="" id="{6833AA18-10FA-4571-8514-3AF9686B1FF6}"/>
            </a:ext>
          </a:extLst>
        </xdr:cNvPr>
        <xdr:cNvSpPr/>
      </xdr:nvSpPr>
      <xdr:spPr>
        <a:xfrm>
          <a:off x="438978" y="6435587"/>
          <a:ext cx="451403" cy="63362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422413</xdr:colOff>
      <xdr:row>19</xdr:row>
      <xdr:rowOff>86968</xdr:rowOff>
    </xdr:from>
    <xdr:to>
      <xdr:col>0</xdr:col>
      <xdr:colOff>438978</xdr:colOff>
      <xdr:row>22</xdr:row>
      <xdr:rowOff>8282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xmlns="" id="{452C7019-3060-4C01-9425-AA2801170E4F}"/>
            </a:ext>
          </a:extLst>
        </xdr:cNvPr>
        <xdr:cNvCxnSpPr/>
      </xdr:nvCxnSpPr>
      <xdr:spPr>
        <a:xfrm flipH="1">
          <a:off x="422413" y="7085772"/>
          <a:ext cx="16565" cy="45554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7455</xdr:colOff>
      <xdr:row>19</xdr:row>
      <xdr:rowOff>61291</xdr:rowOff>
    </xdr:from>
    <xdr:to>
      <xdr:col>3</xdr:col>
      <xdr:colOff>691597</xdr:colOff>
      <xdr:row>21</xdr:row>
      <xdr:rowOff>165652</xdr:rowOff>
    </xdr:to>
    <xdr:cxnSp macro="">
      <xdr:nvCxnSpPr>
        <xdr:cNvPr id="7" name="直接连接符 6">
          <a:extLst>
            <a:ext uri="{FF2B5EF4-FFF2-40B4-BE49-F238E27FC236}">
              <a16:creationId xmlns:a16="http://schemas.microsoft.com/office/drawing/2014/main" xmlns="" id="{144D282C-914D-4397-9C82-CDECBE1D5C14}"/>
            </a:ext>
          </a:extLst>
        </xdr:cNvPr>
        <xdr:cNvCxnSpPr/>
      </xdr:nvCxnSpPr>
      <xdr:spPr>
        <a:xfrm>
          <a:off x="897836" y="7060095"/>
          <a:ext cx="3272457" cy="46051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zoomScale="115" zoomScaleNormal="115" workbookViewId="0">
      <selection activeCell="B3" sqref="B3"/>
    </sheetView>
  </sheetViews>
  <sheetFormatPr defaultColWidth="0" defaultRowHeight="14.25" zeroHeight="1"/>
  <cols>
    <col min="1" max="1" width="12.5" style="6" customWidth="1"/>
    <col min="2" max="2" width="20.25" style="6" customWidth="1"/>
    <col min="3" max="3" width="18.875" style="6" customWidth="1"/>
    <col min="4" max="4" width="79.875" style="6" customWidth="1"/>
    <col min="5" max="16384" width="9" style="6" hidden="1"/>
  </cols>
  <sheetData>
    <row r="1" spans="1:4" ht="42" customHeight="1">
      <c r="A1" s="85" t="s">
        <v>202</v>
      </c>
      <c r="B1" s="85"/>
      <c r="C1" s="85"/>
      <c r="D1" s="85"/>
    </row>
    <row r="2" spans="1:4" ht="87.75" customHeight="1">
      <c r="A2" s="84" t="s">
        <v>207</v>
      </c>
      <c r="B2" s="84"/>
      <c r="C2" s="84"/>
      <c r="D2" s="84"/>
    </row>
    <row r="3" spans="1:4" ht="24" customHeight="1">
      <c r="A3" s="2" t="s">
        <v>80</v>
      </c>
      <c r="B3" s="43"/>
      <c r="C3" s="2" t="s">
        <v>81</v>
      </c>
      <c r="D3" s="43"/>
    </row>
    <row r="4" spans="1:4" ht="24" customHeight="1">
      <c r="A4" s="2" t="s">
        <v>200</v>
      </c>
      <c r="B4" s="43"/>
      <c r="C4" s="2" t="s">
        <v>12</v>
      </c>
      <c r="D4" s="43"/>
    </row>
    <row r="5" spans="1:4" ht="30" customHeight="1">
      <c r="A5" s="87" t="s">
        <v>11</v>
      </c>
      <c r="B5" s="3" t="s">
        <v>6</v>
      </c>
      <c r="C5" s="3" t="s">
        <v>7</v>
      </c>
      <c r="D5" s="3" t="s">
        <v>5</v>
      </c>
    </row>
    <row r="6" spans="1:4" ht="30" customHeight="1">
      <c r="A6" s="87"/>
      <c r="B6" s="2" t="s">
        <v>0</v>
      </c>
      <c r="C6" s="2">
        <f>科研论文!K1</f>
        <v>0</v>
      </c>
      <c r="D6" s="28" t="s">
        <v>83</v>
      </c>
    </row>
    <row r="7" spans="1:4" ht="30" customHeight="1">
      <c r="A7" s="87"/>
      <c r="B7" s="2" t="s">
        <v>1</v>
      </c>
      <c r="C7" s="2">
        <f>科研项目!K1</f>
        <v>0</v>
      </c>
      <c r="D7" s="28" t="s">
        <v>82</v>
      </c>
    </row>
    <row r="8" spans="1:4" ht="30" customHeight="1">
      <c r="A8" s="87"/>
      <c r="B8" s="2" t="s">
        <v>2</v>
      </c>
      <c r="C8" s="2">
        <f>其他成果!I1</f>
        <v>0</v>
      </c>
      <c r="D8" s="28" t="s">
        <v>84</v>
      </c>
    </row>
    <row r="9" spans="1:4" ht="30" customHeight="1">
      <c r="A9" s="87"/>
      <c r="B9" s="2" t="s">
        <v>3</v>
      </c>
      <c r="C9" s="2">
        <f>其他成果!I14</f>
        <v>0</v>
      </c>
      <c r="D9" s="28" t="s">
        <v>9</v>
      </c>
    </row>
    <row r="10" spans="1:4" ht="30" customHeight="1">
      <c r="A10" s="87"/>
      <c r="B10" s="2" t="s">
        <v>4</v>
      </c>
      <c r="C10" s="2">
        <f>其他成果!I27</f>
        <v>0</v>
      </c>
      <c r="D10" s="28" t="s">
        <v>10</v>
      </c>
    </row>
    <row r="11" spans="1:4" s="23" customFormat="1" ht="53.25" customHeight="1">
      <c r="A11" s="87"/>
      <c r="B11" s="2" t="s">
        <v>208</v>
      </c>
      <c r="C11" s="2">
        <f>其他奖励及加分项!G1</f>
        <v>0</v>
      </c>
      <c r="D11" s="74" t="s">
        <v>220</v>
      </c>
    </row>
    <row r="12" spans="1:4" ht="30" customHeight="1">
      <c r="A12" s="87"/>
      <c r="B12" s="2" t="s">
        <v>8</v>
      </c>
      <c r="C12" s="2">
        <f>SUM(C6:C11)</f>
        <v>0</v>
      </c>
      <c r="D12" s="2"/>
    </row>
    <row r="13" spans="1:4" ht="30" customHeight="1">
      <c r="A13" s="23"/>
      <c r="B13" s="23"/>
      <c r="C13" s="23"/>
      <c r="D13" s="8" t="s">
        <v>197</v>
      </c>
    </row>
    <row r="14" spans="1:4" ht="41.25" customHeight="1">
      <c r="A14" s="86" t="s">
        <v>203</v>
      </c>
      <c r="B14" s="86"/>
      <c r="C14" s="86"/>
      <c r="D14" s="86"/>
    </row>
    <row r="15" spans="1:4">
      <c r="A15" s="88"/>
      <c r="B15" s="88"/>
      <c r="C15" s="88"/>
      <c r="D15" s="88"/>
    </row>
    <row r="16" spans="1:4">
      <c r="A16" s="88"/>
      <c r="B16" s="88"/>
      <c r="C16" s="88"/>
      <c r="D16" s="88"/>
    </row>
    <row r="17" spans="1:4">
      <c r="A17" s="88"/>
      <c r="B17" s="88"/>
      <c r="C17" s="88"/>
      <c r="D17" s="88"/>
    </row>
    <row r="18" spans="1:4">
      <c r="A18" s="88"/>
      <c r="B18" s="88"/>
      <c r="C18" s="88"/>
      <c r="D18" s="88"/>
    </row>
    <row r="19" spans="1:4">
      <c r="A19" s="88"/>
      <c r="B19" s="88"/>
      <c r="C19" s="88"/>
      <c r="D19" s="88"/>
    </row>
    <row r="20" spans="1:4">
      <c r="A20" s="88"/>
      <c r="B20" s="88"/>
      <c r="C20" s="88"/>
      <c r="D20" s="88"/>
    </row>
    <row r="21" spans="1:4">
      <c r="A21" s="88"/>
      <c r="B21" s="88"/>
      <c r="C21" s="88"/>
      <c r="D21" s="88"/>
    </row>
    <row r="22" spans="1:4">
      <c r="A22" s="88"/>
      <c r="B22" s="88"/>
      <c r="C22" s="88"/>
      <c r="D22" s="88"/>
    </row>
    <row r="23" spans="1:4">
      <c r="A23" s="88"/>
      <c r="B23" s="88"/>
      <c r="C23" s="88"/>
      <c r="D23" s="88"/>
    </row>
    <row r="24" spans="1:4">
      <c r="A24" s="88"/>
      <c r="B24" s="88"/>
      <c r="C24" s="88"/>
      <c r="D24" s="88"/>
    </row>
    <row r="25" spans="1:4">
      <c r="A25" s="88"/>
      <c r="B25" s="88"/>
      <c r="C25" s="88"/>
      <c r="D25" s="88"/>
    </row>
    <row r="26" spans="1:4">
      <c r="A26" s="88"/>
      <c r="B26" s="88"/>
      <c r="C26" s="88"/>
      <c r="D26" s="88"/>
    </row>
    <row r="27" spans="1:4">
      <c r="A27" s="88"/>
      <c r="B27" s="88"/>
      <c r="C27" s="88"/>
      <c r="D27" s="88"/>
    </row>
    <row r="28" spans="1:4">
      <c r="A28" s="88"/>
      <c r="B28" s="88"/>
      <c r="C28" s="88"/>
      <c r="D28" s="88"/>
    </row>
    <row r="29" spans="1:4" ht="3.75" customHeight="1">
      <c r="A29" s="88"/>
      <c r="B29" s="88"/>
      <c r="C29" s="88"/>
      <c r="D29" s="88"/>
    </row>
    <row r="30" spans="1:4">
      <c r="A30" s="88"/>
      <c r="B30" s="88"/>
      <c r="C30" s="88"/>
      <c r="D30" s="88"/>
    </row>
    <row r="31" spans="1:4" ht="6" customHeight="1">
      <c r="A31" s="88"/>
      <c r="B31" s="88"/>
      <c r="C31" s="88"/>
      <c r="D31" s="88"/>
    </row>
    <row r="32" spans="1:4" ht="31.5" hidden="1" customHeight="1">
      <c r="A32" s="88"/>
      <c r="B32" s="88"/>
      <c r="C32" s="88"/>
      <c r="D32" s="88"/>
    </row>
    <row r="33" spans="1:4">
      <c r="A33" s="9"/>
      <c r="B33" s="9"/>
      <c r="C33" s="9"/>
      <c r="D33" s="9"/>
    </row>
    <row r="34" spans="1:4">
      <c r="A34" s="9"/>
      <c r="B34" s="9"/>
      <c r="C34" s="9"/>
      <c r="D34" s="9"/>
    </row>
    <row r="35" spans="1:4" hidden="1">
      <c r="A35" s="9"/>
      <c r="B35" s="9"/>
      <c r="C35" s="9"/>
      <c r="D35" s="9"/>
    </row>
    <row r="36" spans="1:4" hidden="1">
      <c r="A36" s="9"/>
      <c r="B36" s="9"/>
      <c r="C36" s="9"/>
      <c r="D36" s="9"/>
    </row>
    <row r="37" spans="1:4" hidden="1">
      <c r="A37" s="9"/>
      <c r="B37" s="9"/>
      <c r="C37" s="9"/>
      <c r="D37" s="9"/>
    </row>
    <row r="38" spans="1:4" hidden="1">
      <c r="A38" s="9"/>
      <c r="B38" s="9"/>
      <c r="C38" s="9"/>
      <c r="D38" s="9"/>
    </row>
    <row r="39" spans="1:4" hidden="1">
      <c r="A39" s="9"/>
      <c r="B39" s="9"/>
      <c r="C39" s="9"/>
      <c r="D39" s="9"/>
    </row>
    <row r="40" spans="1:4" hidden="1">
      <c r="A40" s="9"/>
      <c r="B40" s="9"/>
      <c r="C40" s="9"/>
      <c r="D40" s="9"/>
    </row>
    <row r="41" spans="1:4" hidden="1">
      <c r="A41" s="9"/>
      <c r="B41" s="9"/>
      <c r="C41" s="9"/>
      <c r="D41" s="9"/>
    </row>
    <row r="42" spans="1:4" hidden="1">
      <c r="A42" s="9"/>
      <c r="B42" s="9"/>
      <c r="C42" s="9"/>
      <c r="D42" s="9"/>
    </row>
    <row r="43" spans="1:4" hidden="1">
      <c r="A43" s="9"/>
      <c r="B43" s="9"/>
      <c r="C43" s="9"/>
      <c r="D43" s="9"/>
    </row>
    <row r="44" spans="1:4" hidden="1">
      <c r="A44" s="9"/>
      <c r="B44" s="9"/>
      <c r="C44" s="9"/>
      <c r="D44" s="9"/>
    </row>
    <row r="45" spans="1:4" hidden="1">
      <c r="A45" s="9"/>
      <c r="B45" s="9"/>
      <c r="C45" s="9"/>
      <c r="D45" s="9"/>
    </row>
    <row r="46" spans="1:4" hidden="1">
      <c r="A46" s="9"/>
      <c r="B46" s="9"/>
      <c r="C46" s="9"/>
      <c r="D46" s="9"/>
    </row>
    <row r="47" spans="1:4" hidden="1">
      <c r="A47" s="9"/>
      <c r="B47" s="9"/>
      <c r="C47" s="9"/>
      <c r="D47" s="9"/>
    </row>
    <row r="48" spans="1:4" hidden="1">
      <c r="A48" s="9"/>
      <c r="B48" s="9"/>
      <c r="C48" s="9"/>
      <c r="D48" s="9"/>
    </row>
    <row r="49" spans="1:4" hidden="1">
      <c r="A49" s="9"/>
      <c r="B49" s="9"/>
      <c r="C49" s="9"/>
      <c r="D49" s="9"/>
    </row>
    <row r="50" spans="1:4" hidden="1">
      <c r="A50" s="9"/>
      <c r="B50" s="9"/>
      <c r="C50" s="9"/>
      <c r="D50" s="9"/>
    </row>
    <row r="51" spans="1:4" hidden="1">
      <c r="A51" s="9"/>
      <c r="B51" s="9"/>
      <c r="C51" s="9"/>
      <c r="D51" s="9"/>
    </row>
    <row r="52" spans="1:4" hidden="1">
      <c r="A52" s="9"/>
      <c r="B52" s="9"/>
      <c r="C52" s="9"/>
      <c r="D52" s="9"/>
    </row>
    <row r="53" spans="1:4" hidden="1">
      <c r="A53" s="9"/>
      <c r="B53" s="9"/>
      <c r="C53" s="9"/>
      <c r="D53" s="9"/>
    </row>
    <row r="54" spans="1:4" hidden="1">
      <c r="A54" s="9"/>
      <c r="B54" s="9"/>
      <c r="C54" s="9"/>
      <c r="D54" s="9"/>
    </row>
    <row r="55" spans="1:4" hidden="1">
      <c r="A55" s="9"/>
      <c r="B55" s="9"/>
      <c r="C55" s="9"/>
      <c r="D55" s="9"/>
    </row>
    <row r="56" spans="1:4" hidden="1">
      <c r="A56" s="9"/>
      <c r="B56" s="9"/>
      <c r="C56" s="9"/>
      <c r="D56" s="9"/>
    </row>
    <row r="57" spans="1:4" hidden="1">
      <c r="A57" s="9"/>
      <c r="B57" s="9"/>
      <c r="C57" s="9"/>
      <c r="D57" s="9"/>
    </row>
    <row r="58" spans="1:4" hidden="1">
      <c r="A58" s="9"/>
      <c r="B58" s="9"/>
      <c r="C58" s="9"/>
      <c r="D58" s="9"/>
    </row>
    <row r="59" spans="1:4" hidden="1">
      <c r="A59" s="9"/>
      <c r="B59" s="9"/>
      <c r="C59" s="9"/>
      <c r="D59" s="9"/>
    </row>
    <row r="60" spans="1:4" hidden="1">
      <c r="A60" s="9"/>
      <c r="B60" s="9"/>
      <c r="C60" s="9"/>
      <c r="D60" s="9"/>
    </row>
    <row r="61" spans="1:4" hidden="1">
      <c r="A61" s="9"/>
      <c r="B61" s="9"/>
      <c r="C61" s="9"/>
      <c r="D61" s="9"/>
    </row>
    <row r="62" spans="1:4" hidden="1">
      <c r="A62" s="9"/>
      <c r="B62" s="9"/>
      <c r="C62" s="9"/>
      <c r="D62" s="9"/>
    </row>
    <row r="63" spans="1:4" hidden="1">
      <c r="A63" s="9"/>
      <c r="B63" s="9"/>
      <c r="C63" s="9"/>
      <c r="D63" s="9"/>
    </row>
    <row r="64" spans="1:4" hidden="1">
      <c r="A64" s="9"/>
      <c r="B64" s="9"/>
      <c r="C64" s="9"/>
      <c r="D64" s="9"/>
    </row>
    <row r="65" spans="1:4" hidden="1">
      <c r="A65" s="9"/>
      <c r="B65" s="9"/>
      <c r="C65" s="9"/>
      <c r="D65" s="9"/>
    </row>
    <row r="66" spans="1:4" hidden="1">
      <c r="A66" s="9"/>
      <c r="B66" s="9"/>
      <c r="C66" s="9"/>
      <c r="D66" s="9"/>
    </row>
    <row r="67" spans="1:4" hidden="1">
      <c r="A67" s="9"/>
      <c r="B67" s="9"/>
      <c r="C67" s="9"/>
      <c r="D67" s="9"/>
    </row>
    <row r="68" spans="1:4" hidden="1">
      <c r="A68" s="9"/>
      <c r="B68" s="9"/>
      <c r="C68" s="9"/>
      <c r="D68" s="9"/>
    </row>
    <row r="69" spans="1:4" hidden="1">
      <c r="A69" s="9"/>
      <c r="B69" s="9"/>
      <c r="C69" s="9"/>
      <c r="D69" s="9"/>
    </row>
    <row r="70" spans="1:4" hidden="1">
      <c r="A70" s="9"/>
      <c r="B70" s="9"/>
      <c r="C70" s="9"/>
      <c r="D70" s="9"/>
    </row>
    <row r="81"/>
    <row r="88"/>
    <row r="89"/>
    <row r="90"/>
  </sheetData>
  <sheetProtection password="CC61" sheet="1" objects="1" scenarios="1" selectLockedCells="1"/>
  <customSheetViews>
    <customSheetView guid="{EBBC92C7-7C16-4F31-9754-08FC5A4EAC2F}" scale="115" hiddenRows="1" hiddenColumns="1">
      <selection activeCell="B12" sqref="B12"/>
    </customSheetView>
  </customSheetViews>
  <mergeCells count="5">
    <mergeCell ref="A2:D2"/>
    <mergeCell ref="A1:D1"/>
    <mergeCell ref="A14:D14"/>
    <mergeCell ref="A5:A12"/>
    <mergeCell ref="A15:D3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>
      <pane xSplit="1" ySplit="4" topLeftCell="B5" activePane="bottomRight" state="frozen"/>
      <selection activeCell="B12" sqref="B12"/>
      <selection pane="topRight" activeCell="B12" sqref="B12"/>
      <selection pane="bottomLeft" activeCell="B12" sqref="B12"/>
      <selection pane="bottomRight" activeCell="I7" sqref="I7"/>
    </sheetView>
  </sheetViews>
  <sheetFormatPr defaultColWidth="3.25" defaultRowHeight="14.25" zeroHeight="1"/>
  <cols>
    <col min="1" max="1" width="4.625" style="23" customWidth="1"/>
    <col min="2" max="2" width="33" style="23" customWidth="1"/>
    <col min="3" max="3" width="9.125" style="23" customWidth="1"/>
    <col min="4" max="4" width="8.625" style="23" customWidth="1"/>
    <col min="5" max="5" width="6.125" style="23" customWidth="1"/>
    <col min="6" max="6" width="6.625" style="23" customWidth="1"/>
    <col min="7" max="7" width="8.5" style="23" customWidth="1"/>
    <col min="8" max="8" width="12" style="23" customWidth="1"/>
    <col min="9" max="9" width="8.125" style="23" customWidth="1"/>
    <col min="10" max="11" width="6.75" style="23" customWidth="1"/>
    <col min="12" max="12" width="6.5" style="23" customWidth="1"/>
    <col min="13" max="13" width="8.375" style="23" customWidth="1"/>
    <col min="14" max="14" width="10.625" style="23" customWidth="1"/>
    <col min="15" max="15" width="5.375" style="38" hidden="1" customWidth="1"/>
    <col min="16" max="16" width="5" style="38" hidden="1" customWidth="1"/>
    <col min="17" max="17" width="8.25" style="38" hidden="1" customWidth="1"/>
    <col min="18" max="18" width="10.125" style="38" hidden="1" customWidth="1"/>
    <col min="19" max="19" width="13" style="38" hidden="1" customWidth="1"/>
    <col min="20" max="20" width="5.375" style="38" hidden="1" customWidth="1"/>
    <col min="21" max="21" width="7.75" style="38" hidden="1" customWidth="1"/>
    <col min="22" max="22" width="7" style="38" hidden="1" customWidth="1"/>
    <col min="23" max="23" width="9" style="38" hidden="1" customWidth="1"/>
    <col min="24" max="24" width="4.375" style="38" customWidth="1"/>
    <col min="25" max="16384" width="3.25" style="27"/>
  </cols>
  <sheetData>
    <row r="1" spans="1:27" ht="28.5" customHeight="1">
      <c r="A1" s="94" t="s">
        <v>17</v>
      </c>
      <c r="B1" s="94"/>
      <c r="C1" s="94"/>
      <c r="D1" s="94"/>
      <c r="E1" s="94"/>
      <c r="F1" s="94"/>
      <c r="G1" s="24" t="s">
        <v>80</v>
      </c>
      <c r="H1" s="93" t="str">
        <f>IF(评分表!B3="","",评分表!B3)</f>
        <v/>
      </c>
      <c r="I1" s="93"/>
      <c r="J1" s="25" t="s">
        <v>27</v>
      </c>
      <c r="K1" s="92">
        <f>SUM(N5:N24)</f>
        <v>0</v>
      </c>
      <c r="L1" s="92"/>
      <c r="M1" s="92"/>
      <c r="N1" s="26" t="s">
        <v>19</v>
      </c>
      <c r="O1" s="37" t="s">
        <v>25</v>
      </c>
      <c r="P1" s="37"/>
    </row>
    <row r="2" spans="1:27" ht="72.75" customHeight="1">
      <c r="A2" s="95" t="s">
        <v>206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7"/>
      <c r="P2" s="37"/>
    </row>
    <row r="3" spans="1:27" ht="57">
      <c r="A3" s="66" t="s">
        <v>14</v>
      </c>
      <c r="B3" s="66" t="s">
        <v>204</v>
      </c>
      <c r="C3" s="66" t="s">
        <v>205</v>
      </c>
      <c r="D3" s="66" t="s">
        <v>79</v>
      </c>
      <c r="E3" s="66" t="s">
        <v>13</v>
      </c>
      <c r="F3" s="66" t="s">
        <v>16</v>
      </c>
      <c r="G3" s="66" t="s">
        <v>87</v>
      </c>
      <c r="H3" s="66" t="s">
        <v>90</v>
      </c>
      <c r="I3" s="66" t="s">
        <v>89</v>
      </c>
      <c r="J3" s="66" t="s">
        <v>15</v>
      </c>
      <c r="K3" s="66" t="s">
        <v>85</v>
      </c>
      <c r="L3" s="66" t="s">
        <v>86</v>
      </c>
      <c r="M3" s="66" t="s">
        <v>88</v>
      </c>
      <c r="N3" s="66" t="s">
        <v>38</v>
      </c>
      <c r="R3" s="39"/>
      <c r="S3" s="39"/>
      <c r="T3" s="39"/>
      <c r="U3" s="39"/>
      <c r="V3" s="39"/>
    </row>
    <row r="4" spans="1:27" s="32" customFormat="1" ht="53.25" customHeight="1">
      <c r="A4" s="29" t="s">
        <v>18</v>
      </c>
      <c r="B4" s="30" t="s">
        <v>22</v>
      </c>
      <c r="C4" s="30" t="s">
        <v>23</v>
      </c>
      <c r="D4" s="30" t="s">
        <v>24</v>
      </c>
      <c r="E4" s="30">
        <v>2019</v>
      </c>
      <c r="F4" s="30">
        <v>12.712</v>
      </c>
      <c r="G4" s="89" t="s">
        <v>21</v>
      </c>
      <c r="H4" s="90"/>
      <c r="I4" s="90"/>
      <c r="J4" s="90"/>
      <c r="K4" s="90"/>
      <c r="L4" s="90"/>
      <c r="M4" s="91"/>
      <c r="N4" s="31" t="s">
        <v>41</v>
      </c>
      <c r="O4" s="42" t="s">
        <v>120</v>
      </c>
      <c r="P4" s="42" t="s">
        <v>121</v>
      </c>
      <c r="Q4" s="42" t="s">
        <v>119</v>
      </c>
      <c r="R4" s="39" t="s">
        <v>122</v>
      </c>
      <c r="S4" s="39" t="s">
        <v>123</v>
      </c>
      <c r="T4" s="39" t="s">
        <v>124</v>
      </c>
      <c r="U4" s="39" t="s">
        <v>127</v>
      </c>
      <c r="V4" s="39" t="s">
        <v>26</v>
      </c>
      <c r="W4" s="40"/>
      <c r="X4" s="40"/>
    </row>
    <row r="5" spans="1:27" s="32" customFormat="1" ht="39.950000000000003" customHeight="1">
      <c r="A5" s="29">
        <v>1</v>
      </c>
      <c r="B5" s="35"/>
      <c r="C5" s="35"/>
      <c r="D5" s="35"/>
      <c r="E5" s="35"/>
      <c r="F5" s="35"/>
      <c r="G5" s="34"/>
      <c r="H5" s="34"/>
      <c r="I5" s="34"/>
      <c r="J5" s="34"/>
      <c r="K5" s="34"/>
      <c r="L5" s="34"/>
      <c r="M5" s="33" t="s">
        <v>199</v>
      </c>
      <c r="N5" s="33">
        <f>IF(IFERROR(V5,0)&lt;0.01,0,IFERROR(V5,0))</f>
        <v>0</v>
      </c>
      <c r="O5" s="40">
        <f>IFERROR(VLOOKUP(H5,数据来源!$C$2:$D$8,2,FALSE),0)</f>
        <v>0</v>
      </c>
      <c r="P5" s="40">
        <f>IF(O5&gt;100,((F5-7)*15+100),O5)</f>
        <v>0</v>
      </c>
      <c r="Q5" s="40">
        <f>IFERROR(VLOOKUP(I5,数据来源!$E$2:$F$5,2,FALSE),0)</f>
        <v>0</v>
      </c>
      <c r="R5" s="40">
        <f>IFERROR(VLOOKUP(J5,数据来源!$G$2:$H$4,2,FALSE),0)</f>
        <v>0</v>
      </c>
      <c r="S5" s="40">
        <f>IFERROR(VLOOKUP(K5,数据来源!$I$2:$J$9,2,FALSE),0)</f>
        <v>0</v>
      </c>
      <c r="T5" s="40">
        <f>IFERROR(VLOOKUP(M5,数据来源!$K$2:$L$3,2,FALSE),0)</f>
        <v>1</v>
      </c>
      <c r="U5" s="40">
        <f>IF(S5&gt;0.2,1,0)</f>
        <v>0</v>
      </c>
      <c r="V5" s="40" t="e">
        <f>IF(G5="英文期刊",P5*R5*S5*T5/L5,Q5*R5*S5*T5*U5/L5)</f>
        <v>#DIV/0!</v>
      </c>
      <c r="W5" s="40"/>
      <c r="X5" s="40"/>
    </row>
    <row r="6" spans="1:27" s="32" customFormat="1" ht="39.950000000000003" customHeight="1">
      <c r="A6" s="29">
        <v>2</v>
      </c>
      <c r="B6" s="35"/>
      <c r="C6" s="35"/>
      <c r="D6" s="35"/>
      <c r="E6" s="35"/>
      <c r="F6" s="35"/>
      <c r="G6" s="34"/>
      <c r="H6" s="34"/>
      <c r="I6" s="34"/>
      <c r="J6" s="34"/>
      <c r="K6" s="34"/>
      <c r="L6" s="34"/>
      <c r="M6" s="33" t="s">
        <v>201</v>
      </c>
      <c r="N6" s="33">
        <f t="shared" ref="N6:N24" si="0">IF(IFERROR(V6,0)&lt;0.01,0,IFERROR(V6,0))</f>
        <v>0</v>
      </c>
      <c r="O6" s="40">
        <f>IFERROR(VLOOKUP(H6,数据来源!$C$2:$D$8,2,FALSE),0)</f>
        <v>0</v>
      </c>
      <c r="P6" s="40">
        <f t="shared" ref="P6:P24" si="1">IF(O6&gt;100,((F6-7)*15+100),O6)</f>
        <v>0</v>
      </c>
      <c r="Q6" s="40">
        <f>IFERROR(VLOOKUP(I6,数据来源!$E$2:$F$5,2,FALSE),0)</f>
        <v>0</v>
      </c>
      <c r="R6" s="40">
        <f>IFERROR(VLOOKUP(J6,数据来源!$G$2:$H$4,2,FALSE),0)</f>
        <v>0</v>
      </c>
      <c r="S6" s="40">
        <f>IFERROR(VLOOKUP(K6,数据来源!$I$2:$J$9,2,FALSE),0)</f>
        <v>0</v>
      </c>
      <c r="T6" s="40">
        <f>IFERROR(VLOOKUP(M6,数据来源!$K$2:$L$3,2,FALSE),0)</f>
        <v>1</v>
      </c>
      <c r="U6" s="40">
        <f t="shared" ref="U6:U24" si="2">IF(S6&gt;0.2,1,0)</f>
        <v>0</v>
      </c>
      <c r="V6" s="40" t="e">
        <f t="shared" ref="V6:V24" si="3">IF(G6="英文期刊",P6*R6*S6*T6/L6,Q6*R6*S6*T6*U6/L6)</f>
        <v>#DIV/0!</v>
      </c>
      <c r="W6" s="40"/>
      <c r="X6" s="40"/>
    </row>
    <row r="7" spans="1:27" s="32" customFormat="1" ht="39.950000000000003" customHeight="1">
      <c r="A7" s="29">
        <v>3</v>
      </c>
      <c r="B7" s="35"/>
      <c r="C7" s="35"/>
      <c r="D7" s="35"/>
      <c r="E7" s="35"/>
      <c r="F7" s="35"/>
      <c r="G7" s="34"/>
      <c r="H7" s="34"/>
      <c r="I7" s="34"/>
      <c r="J7" s="34"/>
      <c r="K7" s="34"/>
      <c r="L7" s="34"/>
      <c r="M7" s="33" t="s">
        <v>199</v>
      </c>
      <c r="N7" s="33">
        <f t="shared" si="0"/>
        <v>0</v>
      </c>
      <c r="O7" s="40">
        <f>IFERROR(VLOOKUP(H7,数据来源!$C$2:$D$8,2,FALSE),0)</f>
        <v>0</v>
      </c>
      <c r="P7" s="40">
        <f t="shared" si="1"/>
        <v>0</v>
      </c>
      <c r="Q7" s="40">
        <f>IFERROR(VLOOKUP(I7,数据来源!$E$2:$F$5,2,FALSE),0)</f>
        <v>0</v>
      </c>
      <c r="R7" s="40">
        <f>IFERROR(VLOOKUP(J7,数据来源!$G$2:$H$4,2,FALSE),0)</f>
        <v>0</v>
      </c>
      <c r="S7" s="40">
        <f>IFERROR(VLOOKUP(K7,数据来源!$I$2:$J$9,2,FALSE),0)</f>
        <v>0</v>
      </c>
      <c r="T7" s="40">
        <f>IFERROR(VLOOKUP(M7,数据来源!$K$2:$L$3,2,FALSE),0)</f>
        <v>1</v>
      </c>
      <c r="U7" s="40">
        <f t="shared" si="2"/>
        <v>0</v>
      </c>
      <c r="V7" s="40" t="e">
        <f t="shared" si="3"/>
        <v>#DIV/0!</v>
      </c>
      <c r="W7" s="40"/>
      <c r="X7" s="40"/>
    </row>
    <row r="8" spans="1:27" s="32" customFormat="1" ht="39.950000000000003" customHeight="1">
      <c r="A8" s="29">
        <v>4</v>
      </c>
      <c r="B8" s="35"/>
      <c r="C8" s="35"/>
      <c r="D8" s="35"/>
      <c r="E8" s="35"/>
      <c r="F8" s="35"/>
      <c r="G8" s="34"/>
      <c r="H8" s="34"/>
      <c r="I8" s="34"/>
      <c r="J8" s="34"/>
      <c r="K8" s="34"/>
      <c r="L8" s="34"/>
      <c r="M8" s="33" t="s">
        <v>199</v>
      </c>
      <c r="N8" s="33">
        <f t="shared" si="0"/>
        <v>0</v>
      </c>
      <c r="O8" s="40">
        <f>IFERROR(VLOOKUP(H8,数据来源!$C$2:$D$8,2,FALSE),0)</f>
        <v>0</v>
      </c>
      <c r="P8" s="40">
        <f t="shared" si="1"/>
        <v>0</v>
      </c>
      <c r="Q8" s="40">
        <f>IFERROR(VLOOKUP(I8,数据来源!$E$2:$F$5,2,FALSE),0)</f>
        <v>0</v>
      </c>
      <c r="R8" s="40">
        <f>IFERROR(VLOOKUP(J8,数据来源!$G$2:$H$4,2,FALSE),0)</f>
        <v>0</v>
      </c>
      <c r="S8" s="40">
        <f>IFERROR(VLOOKUP(K8,数据来源!$I$2:$J$9,2,FALSE),0)</f>
        <v>0</v>
      </c>
      <c r="T8" s="40">
        <f>IFERROR(VLOOKUP(M8,数据来源!$K$2:$L$3,2,FALSE),0)</f>
        <v>1</v>
      </c>
      <c r="U8" s="40">
        <f t="shared" si="2"/>
        <v>0</v>
      </c>
      <c r="V8" s="40" t="e">
        <f t="shared" si="3"/>
        <v>#DIV/0!</v>
      </c>
      <c r="W8" s="40"/>
      <c r="X8" s="40"/>
    </row>
    <row r="9" spans="1:27" s="32" customFormat="1" ht="39.950000000000003" customHeight="1">
      <c r="A9" s="29">
        <v>5</v>
      </c>
      <c r="B9" s="35"/>
      <c r="C9" s="35"/>
      <c r="D9" s="35"/>
      <c r="E9" s="35"/>
      <c r="F9" s="35"/>
      <c r="G9" s="34"/>
      <c r="H9" s="34"/>
      <c r="I9" s="34"/>
      <c r="J9" s="34"/>
      <c r="K9" s="34"/>
      <c r="L9" s="34"/>
      <c r="M9" s="33" t="s">
        <v>199</v>
      </c>
      <c r="N9" s="33">
        <f t="shared" si="0"/>
        <v>0</v>
      </c>
      <c r="O9" s="40">
        <f>IFERROR(VLOOKUP(H9,数据来源!$C$2:$D$8,2,FALSE),0)</f>
        <v>0</v>
      </c>
      <c r="P9" s="40">
        <f t="shared" si="1"/>
        <v>0</v>
      </c>
      <c r="Q9" s="40">
        <f>IFERROR(VLOOKUP(I9,数据来源!$E$2:$F$5,2,FALSE),0)</f>
        <v>0</v>
      </c>
      <c r="R9" s="40">
        <f>IFERROR(VLOOKUP(J9,数据来源!$G$2:$H$4,2,FALSE),0)</f>
        <v>0</v>
      </c>
      <c r="S9" s="40">
        <f>IFERROR(VLOOKUP(K9,数据来源!$I$2:$J$9,2,FALSE),0)</f>
        <v>0</v>
      </c>
      <c r="T9" s="40">
        <f>IFERROR(VLOOKUP(M9,数据来源!$K$2:$L$3,2,FALSE),0)</f>
        <v>1</v>
      </c>
      <c r="U9" s="40">
        <f t="shared" si="2"/>
        <v>0</v>
      </c>
      <c r="V9" s="40" t="e">
        <f t="shared" si="3"/>
        <v>#DIV/0!</v>
      </c>
      <c r="W9" s="40"/>
      <c r="X9" s="40"/>
    </row>
    <row r="10" spans="1:27" s="32" customFormat="1" ht="39.950000000000003" customHeight="1">
      <c r="A10" s="29">
        <v>6</v>
      </c>
      <c r="B10" s="35"/>
      <c r="C10" s="35"/>
      <c r="D10" s="35"/>
      <c r="E10" s="35"/>
      <c r="F10" s="35"/>
      <c r="G10" s="34"/>
      <c r="H10" s="34"/>
      <c r="I10" s="34"/>
      <c r="J10" s="34"/>
      <c r="K10" s="34"/>
      <c r="L10" s="34"/>
      <c r="M10" s="33" t="s">
        <v>199</v>
      </c>
      <c r="N10" s="33">
        <f t="shared" si="0"/>
        <v>0</v>
      </c>
      <c r="O10" s="40">
        <f>IFERROR(VLOOKUP(H10,数据来源!$C$2:$D$8,2,FALSE),0)</f>
        <v>0</v>
      </c>
      <c r="P10" s="40">
        <f t="shared" si="1"/>
        <v>0</v>
      </c>
      <c r="Q10" s="40">
        <f>IFERROR(VLOOKUP(I10,数据来源!$E$2:$F$5,2,FALSE),0)</f>
        <v>0</v>
      </c>
      <c r="R10" s="40">
        <f>IFERROR(VLOOKUP(J10,数据来源!$G$2:$H$4,2,FALSE),0)</f>
        <v>0</v>
      </c>
      <c r="S10" s="40">
        <f>IFERROR(VLOOKUP(K10,数据来源!$I$2:$J$9,2,FALSE),0)</f>
        <v>0</v>
      </c>
      <c r="T10" s="40">
        <f>IFERROR(VLOOKUP(M10,数据来源!$K$2:$L$3,2,FALSE),0)</f>
        <v>1</v>
      </c>
      <c r="U10" s="40">
        <f t="shared" si="2"/>
        <v>0</v>
      </c>
      <c r="V10" s="40" t="e">
        <f t="shared" si="3"/>
        <v>#DIV/0!</v>
      </c>
      <c r="W10" s="40"/>
      <c r="X10" s="40"/>
    </row>
    <row r="11" spans="1:27" s="32" customFormat="1" ht="39.950000000000003" customHeight="1">
      <c r="A11" s="29">
        <v>7</v>
      </c>
      <c r="B11" s="35"/>
      <c r="C11" s="35"/>
      <c r="D11" s="35"/>
      <c r="E11" s="35"/>
      <c r="F11" s="35"/>
      <c r="G11" s="34"/>
      <c r="H11" s="34"/>
      <c r="I11" s="34"/>
      <c r="J11" s="34"/>
      <c r="K11" s="34"/>
      <c r="L11" s="34"/>
      <c r="M11" s="33" t="s">
        <v>199</v>
      </c>
      <c r="N11" s="33">
        <f t="shared" si="0"/>
        <v>0</v>
      </c>
      <c r="O11" s="40">
        <f>IFERROR(VLOOKUP(H11,数据来源!$C$2:$D$8,2,FALSE),0)</f>
        <v>0</v>
      </c>
      <c r="P11" s="40">
        <f t="shared" si="1"/>
        <v>0</v>
      </c>
      <c r="Q11" s="40">
        <f>IFERROR(VLOOKUP(I11,数据来源!$E$2:$F$5,2,FALSE),0)</f>
        <v>0</v>
      </c>
      <c r="R11" s="40">
        <f>IFERROR(VLOOKUP(J11,数据来源!$G$2:$H$4,2,FALSE),0)</f>
        <v>0</v>
      </c>
      <c r="S11" s="40">
        <f>IFERROR(VLOOKUP(K11,数据来源!$I$2:$J$9,2,FALSE),0)</f>
        <v>0</v>
      </c>
      <c r="T11" s="40">
        <f>IFERROR(VLOOKUP(M11,数据来源!$K$2:$L$3,2,FALSE),0)</f>
        <v>1</v>
      </c>
      <c r="U11" s="40">
        <f t="shared" si="2"/>
        <v>0</v>
      </c>
      <c r="V11" s="40" t="e">
        <f t="shared" si="3"/>
        <v>#DIV/0!</v>
      </c>
      <c r="W11" s="40"/>
      <c r="X11" s="40"/>
      <c r="AA11" s="27"/>
    </row>
    <row r="12" spans="1:27" s="32" customFormat="1" ht="39.950000000000003" customHeight="1">
      <c r="A12" s="29">
        <v>8</v>
      </c>
      <c r="B12" s="35"/>
      <c r="C12" s="35"/>
      <c r="D12" s="35"/>
      <c r="E12" s="35"/>
      <c r="F12" s="35"/>
      <c r="G12" s="34"/>
      <c r="H12" s="34"/>
      <c r="I12" s="34"/>
      <c r="J12" s="34"/>
      <c r="K12" s="34"/>
      <c r="L12" s="34"/>
      <c r="M12" s="33" t="s">
        <v>199</v>
      </c>
      <c r="N12" s="33">
        <f t="shared" si="0"/>
        <v>0</v>
      </c>
      <c r="O12" s="40">
        <f>IFERROR(VLOOKUP(H12,数据来源!$C$2:$D$8,2,FALSE),0)</f>
        <v>0</v>
      </c>
      <c r="P12" s="40">
        <f t="shared" si="1"/>
        <v>0</v>
      </c>
      <c r="Q12" s="40">
        <f>IFERROR(VLOOKUP(I12,数据来源!$E$2:$F$5,2,FALSE),0)</f>
        <v>0</v>
      </c>
      <c r="R12" s="40">
        <f>IFERROR(VLOOKUP(J12,数据来源!$G$2:$H$4,2,FALSE),0)</f>
        <v>0</v>
      </c>
      <c r="S12" s="40">
        <f>IFERROR(VLOOKUP(K12,数据来源!$I$2:$J$9,2,FALSE),0)</f>
        <v>0</v>
      </c>
      <c r="T12" s="40">
        <f>IFERROR(VLOOKUP(M12,数据来源!$K$2:$L$3,2,FALSE),0)</f>
        <v>1</v>
      </c>
      <c r="U12" s="40">
        <f t="shared" si="2"/>
        <v>0</v>
      </c>
      <c r="V12" s="40" t="e">
        <f t="shared" si="3"/>
        <v>#DIV/0!</v>
      </c>
      <c r="W12" s="40"/>
      <c r="X12" s="40"/>
    </row>
    <row r="13" spans="1:27" s="32" customFormat="1" ht="39.950000000000003" customHeight="1">
      <c r="A13" s="29">
        <v>9</v>
      </c>
      <c r="B13" s="35"/>
      <c r="C13" s="35"/>
      <c r="D13" s="35"/>
      <c r="E13" s="35"/>
      <c r="F13" s="35"/>
      <c r="G13" s="34"/>
      <c r="H13" s="34"/>
      <c r="I13" s="34"/>
      <c r="J13" s="34"/>
      <c r="K13" s="34"/>
      <c r="L13" s="34"/>
      <c r="M13" s="33" t="s">
        <v>199</v>
      </c>
      <c r="N13" s="33">
        <f t="shared" si="0"/>
        <v>0</v>
      </c>
      <c r="O13" s="40">
        <f>IFERROR(VLOOKUP(H13,数据来源!$C$2:$D$8,2,FALSE),0)</f>
        <v>0</v>
      </c>
      <c r="P13" s="40">
        <f t="shared" si="1"/>
        <v>0</v>
      </c>
      <c r="Q13" s="40">
        <f>IFERROR(VLOOKUP(I13,数据来源!$E$2:$F$5,2,FALSE),0)</f>
        <v>0</v>
      </c>
      <c r="R13" s="40">
        <f>IFERROR(VLOOKUP(J13,数据来源!$G$2:$H$4,2,FALSE),0)</f>
        <v>0</v>
      </c>
      <c r="S13" s="40">
        <f>IFERROR(VLOOKUP(K13,数据来源!$I$2:$J$9,2,FALSE),0)</f>
        <v>0</v>
      </c>
      <c r="T13" s="40">
        <f>IFERROR(VLOOKUP(M13,数据来源!$K$2:$L$3,2,FALSE),0)</f>
        <v>1</v>
      </c>
      <c r="U13" s="40">
        <f t="shared" si="2"/>
        <v>0</v>
      </c>
      <c r="V13" s="40" t="e">
        <f t="shared" si="3"/>
        <v>#DIV/0!</v>
      </c>
      <c r="W13" s="40"/>
      <c r="X13" s="40"/>
    </row>
    <row r="14" spans="1:27" s="32" customFormat="1" ht="39.950000000000003" customHeight="1">
      <c r="A14" s="29">
        <v>10</v>
      </c>
      <c r="B14" s="35"/>
      <c r="C14" s="35"/>
      <c r="D14" s="35"/>
      <c r="E14" s="35"/>
      <c r="F14" s="35"/>
      <c r="G14" s="34"/>
      <c r="H14" s="34"/>
      <c r="I14" s="34"/>
      <c r="J14" s="34"/>
      <c r="K14" s="34"/>
      <c r="L14" s="34"/>
      <c r="M14" s="33" t="s">
        <v>199</v>
      </c>
      <c r="N14" s="33">
        <f t="shared" si="0"/>
        <v>0</v>
      </c>
      <c r="O14" s="40">
        <f>IFERROR(VLOOKUP(H14,数据来源!$C$2:$D$8,2,FALSE),0)</f>
        <v>0</v>
      </c>
      <c r="P14" s="40">
        <f t="shared" si="1"/>
        <v>0</v>
      </c>
      <c r="Q14" s="40">
        <f>IFERROR(VLOOKUP(I14,数据来源!$E$2:$F$5,2,FALSE),0)</f>
        <v>0</v>
      </c>
      <c r="R14" s="40">
        <f>IFERROR(VLOOKUP(J14,数据来源!$G$2:$H$4,2,FALSE),0)</f>
        <v>0</v>
      </c>
      <c r="S14" s="40">
        <f>IFERROR(VLOOKUP(K14,数据来源!$I$2:$J$9,2,FALSE),0)</f>
        <v>0</v>
      </c>
      <c r="T14" s="40">
        <f>IFERROR(VLOOKUP(M14,数据来源!$K$2:$L$3,2,FALSE),0)</f>
        <v>1</v>
      </c>
      <c r="U14" s="40">
        <f t="shared" si="2"/>
        <v>0</v>
      </c>
      <c r="V14" s="40" t="e">
        <f t="shared" si="3"/>
        <v>#DIV/0!</v>
      </c>
      <c r="W14" s="40"/>
      <c r="X14" s="40"/>
    </row>
    <row r="15" spans="1:27" s="32" customFormat="1" ht="39.950000000000003" customHeight="1">
      <c r="A15" s="29">
        <v>11</v>
      </c>
      <c r="B15" s="35"/>
      <c r="C15" s="35"/>
      <c r="D15" s="35"/>
      <c r="E15" s="35"/>
      <c r="F15" s="35"/>
      <c r="G15" s="34"/>
      <c r="H15" s="34"/>
      <c r="I15" s="34"/>
      <c r="J15" s="34"/>
      <c r="K15" s="34"/>
      <c r="L15" s="34"/>
      <c r="M15" s="33" t="s">
        <v>199</v>
      </c>
      <c r="N15" s="33">
        <f t="shared" si="0"/>
        <v>0</v>
      </c>
      <c r="O15" s="40">
        <f>IFERROR(VLOOKUP(H15,数据来源!$C$2:$D$8,2,FALSE),0)</f>
        <v>0</v>
      </c>
      <c r="P15" s="40">
        <f t="shared" si="1"/>
        <v>0</v>
      </c>
      <c r="Q15" s="40">
        <f>IFERROR(VLOOKUP(I15,数据来源!$E$2:$F$5,2,FALSE),0)</f>
        <v>0</v>
      </c>
      <c r="R15" s="40">
        <f>IFERROR(VLOOKUP(J15,数据来源!$G$2:$H$4,2,FALSE),0)</f>
        <v>0</v>
      </c>
      <c r="S15" s="40">
        <f>IFERROR(VLOOKUP(K15,数据来源!$I$2:$J$9,2,FALSE),0)</f>
        <v>0</v>
      </c>
      <c r="T15" s="40">
        <f>IFERROR(VLOOKUP(M15,数据来源!$K$2:$L$3,2,FALSE),0)</f>
        <v>1</v>
      </c>
      <c r="U15" s="40">
        <f t="shared" si="2"/>
        <v>0</v>
      </c>
      <c r="V15" s="40" t="e">
        <f t="shared" si="3"/>
        <v>#DIV/0!</v>
      </c>
      <c r="W15" s="40"/>
      <c r="X15" s="40"/>
    </row>
    <row r="16" spans="1:27" s="32" customFormat="1" ht="39.950000000000003" customHeight="1">
      <c r="A16" s="29">
        <v>12</v>
      </c>
      <c r="B16" s="35"/>
      <c r="C16" s="35"/>
      <c r="D16" s="35"/>
      <c r="E16" s="35"/>
      <c r="F16" s="35"/>
      <c r="G16" s="34"/>
      <c r="H16" s="34"/>
      <c r="I16" s="34"/>
      <c r="J16" s="34"/>
      <c r="K16" s="34"/>
      <c r="L16" s="34"/>
      <c r="M16" s="33" t="s">
        <v>199</v>
      </c>
      <c r="N16" s="33">
        <f t="shared" si="0"/>
        <v>0</v>
      </c>
      <c r="O16" s="40">
        <f>IFERROR(VLOOKUP(H16,数据来源!$C$2:$D$8,2,FALSE),0)</f>
        <v>0</v>
      </c>
      <c r="P16" s="40">
        <f t="shared" si="1"/>
        <v>0</v>
      </c>
      <c r="Q16" s="40">
        <f>IFERROR(VLOOKUP(I16,数据来源!$E$2:$F$5,2,FALSE),0)</f>
        <v>0</v>
      </c>
      <c r="R16" s="40">
        <f>IFERROR(VLOOKUP(J16,数据来源!$G$2:$H$4,2,FALSE),0)</f>
        <v>0</v>
      </c>
      <c r="S16" s="40">
        <f>IFERROR(VLOOKUP(K16,数据来源!$I$2:$J$9,2,FALSE),0)</f>
        <v>0</v>
      </c>
      <c r="T16" s="40">
        <f>IFERROR(VLOOKUP(M16,数据来源!$K$2:$L$3,2,FALSE),0)</f>
        <v>1</v>
      </c>
      <c r="U16" s="40">
        <f t="shared" si="2"/>
        <v>0</v>
      </c>
      <c r="V16" s="40" t="e">
        <f t="shared" si="3"/>
        <v>#DIV/0!</v>
      </c>
      <c r="W16" s="40"/>
      <c r="X16" s="40"/>
    </row>
    <row r="17" spans="1:24" s="32" customFormat="1" ht="39.950000000000003" customHeight="1">
      <c r="A17" s="29">
        <v>13</v>
      </c>
      <c r="B17" s="35"/>
      <c r="C17" s="35"/>
      <c r="D17" s="35"/>
      <c r="E17" s="35"/>
      <c r="F17" s="35"/>
      <c r="G17" s="34"/>
      <c r="H17" s="34"/>
      <c r="I17" s="34"/>
      <c r="J17" s="34"/>
      <c r="K17" s="34"/>
      <c r="L17" s="34"/>
      <c r="M17" s="33" t="s">
        <v>199</v>
      </c>
      <c r="N17" s="33">
        <f t="shared" si="0"/>
        <v>0</v>
      </c>
      <c r="O17" s="40">
        <f>IFERROR(VLOOKUP(H17,数据来源!$C$2:$D$8,2,FALSE),0)</f>
        <v>0</v>
      </c>
      <c r="P17" s="40">
        <f t="shared" si="1"/>
        <v>0</v>
      </c>
      <c r="Q17" s="40">
        <f>IFERROR(VLOOKUP(I17,数据来源!$E$2:$F$5,2,FALSE),0)</f>
        <v>0</v>
      </c>
      <c r="R17" s="40">
        <f>IFERROR(VLOOKUP(J17,数据来源!$G$2:$H$4,2,FALSE),0)</f>
        <v>0</v>
      </c>
      <c r="S17" s="40">
        <f>IFERROR(VLOOKUP(K17,数据来源!$I$2:$J$9,2,FALSE),0)</f>
        <v>0</v>
      </c>
      <c r="T17" s="40">
        <f>IFERROR(VLOOKUP(M17,数据来源!$K$2:$L$3,2,FALSE),0)</f>
        <v>1</v>
      </c>
      <c r="U17" s="40">
        <f t="shared" si="2"/>
        <v>0</v>
      </c>
      <c r="V17" s="40" t="e">
        <f t="shared" si="3"/>
        <v>#DIV/0!</v>
      </c>
      <c r="W17" s="40"/>
      <c r="X17" s="40"/>
    </row>
    <row r="18" spans="1:24" s="32" customFormat="1" ht="39.950000000000003" customHeight="1">
      <c r="A18" s="29">
        <v>14</v>
      </c>
      <c r="B18" s="35"/>
      <c r="C18" s="35"/>
      <c r="D18" s="35"/>
      <c r="E18" s="35"/>
      <c r="F18" s="35"/>
      <c r="G18" s="34"/>
      <c r="H18" s="34"/>
      <c r="I18" s="34"/>
      <c r="J18" s="34"/>
      <c r="K18" s="34"/>
      <c r="L18" s="34"/>
      <c r="M18" s="33" t="s">
        <v>199</v>
      </c>
      <c r="N18" s="33">
        <f t="shared" si="0"/>
        <v>0</v>
      </c>
      <c r="O18" s="40">
        <f>IFERROR(VLOOKUP(H18,数据来源!$C$2:$D$8,2,FALSE),0)</f>
        <v>0</v>
      </c>
      <c r="P18" s="40">
        <f t="shared" si="1"/>
        <v>0</v>
      </c>
      <c r="Q18" s="40">
        <f>IFERROR(VLOOKUP(I18,数据来源!$E$2:$F$5,2,FALSE),0)</f>
        <v>0</v>
      </c>
      <c r="R18" s="40">
        <f>IFERROR(VLOOKUP(J18,数据来源!$G$2:$H$4,2,FALSE),0)</f>
        <v>0</v>
      </c>
      <c r="S18" s="40">
        <f>IFERROR(VLOOKUP(K18,数据来源!$I$2:$J$9,2,FALSE),0)</f>
        <v>0</v>
      </c>
      <c r="T18" s="40">
        <f>IFERROR(VLOOKUP(M18,数据来源!$K$2:$L$3,2,FALSE),0)</f>
        <v>1</v>
      </c>
      <c r="U18" s="40">
        <f t="shared" si="2"/>
        <v>0</v>
      </c>
      <c r="V18" s="40" t="e">
        <f t="shared" si="3"/>
        <v>#DIV/0!</v>
      </c>
      <c r="W18" s="40"/>
      <c r="X18" s="40"/>
    </row>
    <row r="19" spans="1:24" s="32" customFormat="1" ht="39.950000000000003" customHeight="1">
      <c r="A19" s="29">
        <v>15</v>
      </c>
      <c r="B19" s="35"/>
      <c r="C19" s="35"/>
      <c r="D19" s="35"/>
      <c r="E19" s="35"/>
      <c r="F19" s="35"/>
      <c r="G19" s="34"/>
      <c r="H19" s="34"/>
      <c r="I19" s="34"/>
      <c r="J19" s="34"/>
      <c r="K19" s="34"/>
      <c r="L19" s="34"/>
      <c r="M19" s="33" t="s">
        <v>199</v>
      </c>
      <c r="N19" s="33">
        <f t="shared" si="0"/>
        <v>0</v>
      </c>
      <c r="O19" s="40">
        <f>IFERROR(VLOOKUP(H19,数据来源!$C$2:$D$8,2,FALSE),0)</f>
        <v>0</v>
      </c>
      <c r="P19" s="40">
        <f t="shared" si="1"/>
        <v>0</v>
      </c>
      <c r="Q19" s="40">
        <f>IFERROR(VLOOKUP(I19,数据来源!$E$2:$F$5,2,FALSE),0)</f>
        <v>0</v>
      </c>
      <c r="R19" s="40">
        <f>IFERROR(VLOOKUP(J19,数据来源!$G$2:$H$4,2,FALSE),0)</f>
        <v>0</v>
      </c>
      <c r="S19" s="40">
        <f>IFERROR(VLOOKUP(K19,数据来源!$I$2:$J$9,2,FALSE),0)</f>
        <v>0</v>
      </c>
      <c r="T19" s="40">
        <f>IFERROR(VLOOKUP(M19,数据来源!$K$2:$L$3,2,FALSE),0)</f>
        <v>1</v>
      </c>
      <c r="U19" s="40">
        <f t="shared" si="2"/>
        <v>0</v>
      </c>
      <c r="V19" s="40" t="e">
        <f t="shared" si="3"/>
        <v>#DIV/0!</v>
      </c>
      <c r="W19" s="40"/>
      <c r="X19" s="40"/>
    </row>
    <row r="20" spans="1:24" s="32" customFormat="1" ht="39.950000000000003" customHeight="1">
      <c r="A20" s="29">
        <v>16</v>
      </c>
      <c r="B20" s="35"/>
      <c r="C20" s="35"/>
      <c r="D20" s="35"/>
      <c r="E20" s="35"/>
      <c r="F20" s="35"/>
      <c r="G20" s="34"/>
      <c r="H20" s="34"/>
      <c r="I20" s="34"/>
      <c r="J20" s="34"/>
      <c r="K20" s="34"/>
      <c r="L20" s="34"/>
      <c r="M20" s="33" t="s">
        <v>199</v>
      </c>
      <c r="N20" s="33">
        <f t="shared" si="0"/>
        <v>0</v>
      </c>
      <c r="O20" s="40">
        <f>IFERROR(VLOOKUP(H20,数据来源!$C$2:$D$8,2,FALSE),0)</f>
        <v>0</v>
      </c>
      <c r="P20" s="40">
        <f t="shared" si="1"/>
        <v>0</v>
      </c>
      <c r="Q20" s="40">
        <f>IFERROR(VLOOKUP(I20,数据来源!$E$2:$F$5,2,FALSE),0)</f>
        <v>0</v>
      </c>
      <c r="R20" s="40">
        <f>IFERROR(VLOOKUP(J20,数据来源!$G$2:$H$4,2,FALSE),0)</f>
        <v>0</v>
      </c>
      <c r="S20" s="40">
        <f>IFERROR(VLOOKUP(K20,数据来源!$I$2:$J$9,2,FALSE),0)</f>
        <v>0</v>
      </c>
      <c r="T20" s="40">
        <f>IFERROR(VLOOKUP(M20,数据来源!$K$2:$L$3,2,FALSE),0)</f>
        <v>1</v>
      </c>
      <c r="U20" s="40">
        <f t="shared" si="2"/>
        <v>0</v>
      </c>
      <c r="V20" s="40" t="e">
        <f t="shared" si="3"/>
        <v>#DIV/0!</v>
      </c>
      <c r="W20" s="40"/>
      <c r="X20" s="40"/>
    </row>
    <row r="21" spans="1:24" s="32" customFormat="1" ht="39.950000000000003" customHeight="1">
      <c r="A21" s="29">
        <v>17</v>
      </c>
      <c r="B21" s="35"/>
      <c r="C21" s="35"/>
      <c r="D21" s="35"/>
      <c r="E21" s="35"/>
      <c r="F21" s="35"/>
      <c r="G21" s="34"/>
      <c r="H21" s="34"/>
      <c r="I21" s="34"/>
      <c r="J21" s="34"/>
      <c r="K21" s="34"/>
      <c r="L21" s="34"/>
      <c r="M21" s="33" t="s">
        <v>199</v>
      </c>
      <c r="N21" s="33">
        <f t="shared" si="0"/>
        <v>0</v>
      </c>
      <c r="O21" s="40">
        <f>IFERROR(VLOOKUP(H21,数据来源!$C$2:$D$8,2,FALSE),0)</f>
        <v>0</v>
      </c>
      <c r="P21" s="40">
        <f t="shared" si="1"/>
        <v>0</v>
      </c>
      <c r="Q21" s="40">
        <f>IFERROR(VLOOKUP(I21,数据来源!$E$2:$F$5,2,FALSE),0)</f>
        <v>0</v>
      </c>
      <c r="R21" s="40">
        <f>IFERROR(VLOOKUP(J21,数据来源!$G$2:$H$4,2,FALSE),0)</f>
        <v>0</v>
      </c>
      <c r="S21" s="40">
        <f>IFERROR(VLOOKUP(K21,数据来源!$I$2:$J$9,2,FALSE),0)</f>
        <v>0</v>
      </c>
      <c r="T21" s="40">
        <f>IFERROR(VLOOKUP(M21,数据来源!$K$2:$L$3,2,FALSE),0)</f>
        <v>1</v>
      </c>
      <c r="U21" s="40">
        <f t="shared" si="2"/>
        <v>0</v>
      </c>
      <c r="V21" s="40" t="e">
        <f t="shared" si="3"/>
        <v>#DIV/0!</v>
      </c>
      <c r="W21" s="40"/>
      <c r="X21" s="40"/>
    </row>
    <row r="22" spans="1:24" s="32" customFormat="1" ht="39.950000000000003" customHeight="1">
      <c r="A22" s="29">
        <v>18</v>
      </c>
      <c r="B22" s="35"/>
      <c r="C22" s="35"/>
      <c r="D22" s="35"/>
      <c r="E22" s="35"/>
      <c r="F22" s="35"/>
      <c r="G22" s="34"/>
      <c r="H22" s="34"/>
      <c r="I22" s="34"/>
      <c r="J22" s="34"/>
      <c r="K22" s="34"/>
      <c r="L22" s="34"/>
      <c r="M22" s="33" t="s">
        <v>199</v>
      </c>
      <c r="N22" s="33">
        <f t="shared" si="0"/>
        <v>0</v>
      </c>
      <c r="O22" s="40">
        <f>IFERROR(VLOOKUP(H22,数据来源!$C$2:$D$8,2,FALSE),0)</f>
        <v>0</v>
      </c>
      <c r="P22" s="40">
        <f t="shared" si="1"/>
        <v>0</v>
      </c>
      <c r="Q22" s="40">
        <f>IFERROR(VLOOKUP(I22,数据来源!$E$2:$F$5,2,FALSE),0)</f>
        <v>0</v>
      </c>
      <c r="R22" s="40">
        <f>IFERROR(VLOOKUP(J22,数据来源!$G$2:$H$4,2,FALSE),0)</f>
        <v>0</v>
      </c>
      <c r="S22" s="40">
        <f>IFERROR(VLOOKUP(K22,数据来源!$I$2:$J$9,2,FALSE),0)</f>
        <v>0</v>
      </c>
      <c r="T22" s="40">
        <f>IFERROR(VLOOKUP(M22,数据来源!$K$2:$L$3,2,FALSE),0)</f>
        <v>1</v>
      </c>
      <c r="U22" s="40">
        <f t="shared" si="2"/>
        <v>0</v>
      </c>
      <c r="V22" s="40" t="e">
        <f t="shared" si="3"/>
        <v>#DIV/0!</v>
      </c>
      <c r="W22" s="40"/>
      <c r="X22" s="40"/>
    </row>
    <row r="23" spans="1:24" s="32" customFormat="1" ht="39.950000000000003" customHeight="1">
      <c r="A23" s="29">
        <v>19</v>
      </c>
      <c r="B23" s="35"/>
      <c r="C23" s="35"/>
      <c r="D23" s="35"/>
      <c r="E23" s="35"/>
      <c r="F23" s="35"/>
      <c r="G23" s="34"/>
      <c r="H23" s="34"/>
      <c r="I23" s="34"/>
      <c r="J23" s="34"/>
      <c r="K23" s="34"/>
      <c r="L23" s="34"/>
      <c r="M23" s="33" t="s">
        <v>199</v>
      </c>
      <c r="N23" s="33">
        <f t="shared" si="0"/>
        <v>0</v>
      </c>
      <c r="O23" s="40">
        <f>IFERROR(VLOOKUP(H23,数据来源!$C$2:$D$8,2,FALSE),0)</f>
        <v>0</v>
      </c>
      <c r="P23" s="40">
        <f t="shared" si="1"/>
        <v>0</v>
      </c>
      <c r="Q23" s="40">
        <f>IFERROR(VLOOKUP(I23,数据来源!$E$2:$F$5,2,FALSE),0)</f>
        <v>0</v>
      </c>
      <c r="R23" s="40">
        <f>IFERROR(VLOOKUP(J23,数据来源!$G$2:$H$4,2,FALSE),0)</f>
        <v>0</v>
      </c>
      <c r="S23" s="40">
        <f>IFERROR(VLOOKUP(K23,数据来源!$I$2:$J$9,2,FALSE),0)</f>
        <v>0</v>
      </c>
      <c r="T23" s="40">
        <f>IFERROR(VLOOKUP(M23,数据来源!$K$2:$L$3,2,FALSE),0)</f>
        <v>1</v>
      </c>
      <c r="U23" s="40">
        <f t="shared" si="2"/>
        <v>0</v>
      </c>
      <c r="V23" s="40" t="e">
        <f t="shared" si="3"/>
        <v>#DIV/0!</v>
      </c>
      <c r="W23" s="40"/>
      <c r="X23" s="40"/>
    </row>
    <row r="24" spans="1:24" s="32" customFormat="1" ht="39.950000000000003" customHeight="1">
      <c r="A24" s="29">
        <v>20</v>
      </c>
      <c r="B24" s="35"/>
      <c r="C24" s="35"/>
      <c r="D24" s="35"/>
      <c r="E24" s="35"/>
      <c r="F24" s="35"/>
      <c r="G24" s="34"/>
      <c r="H24" s="34"/>
      <c r="I24" s="34"/>
      <c r="J24" s="34"/>
      <c r="K24" s="34"/>
      <c r="L24" s="34"/>
      <c r="M24" s="33" t="s">
        <v>199</v>
      </c>
      <c r="N24" s="33">
        <f t="shared" si="0"/>
        <v>0</v>
      </c>
      <c r="O24" s="40">
        <f>IFERROR(VLOOKUP(H24,数据来源!$C$2:$D$8,2,FALSE),0)</f>
        <v>0</v>
      </c>
      <c r="P24" s="40">
        <f t="shared" si="1"/>
        <v>0</v>
      </c>
      <c r="Q24" s="40">
        <f>IFERROR(VLOOKUP(I24,数据来源!$E$2:$F$5,2,FALSE),0)</f>
        <v>0</v>
      </c>
      <c r="R24" s="40">
        <f>IFERROR(VLOOKUP(J24,数据来源!$G$2:$H$4,2,FALSE),0)</f>
        <v>0</v>
      </c>
      <c r="S24" s="40">
        <f>IFERROR(VLOOKUP(K24,数据来源!$I$2:$J$9,2,FALSE),0)</f>
        <v>0</v>
      </c>
      <c r="T24" s="40">
        <f>IFERROR(VLOOKUP(M24,数据来源!$K$2:$L$3,2,FALSE),0)</f>
        <v>1</v>
      </c>
      <c r="U24" s="40">
        <f t="shared" si="2"/>
        <v>0</v>
      </c>
      <c r="V24" s="40" t="e">
        <f t="shared" si="3"/>
        <v>#DIV/0!</v>
      </c>
      <c r="W24" s="40"/>
      <c r="X24" s="40"/>
    </row>
  </sheetData>
  <sheetProtection password="CC61" sheet="1" objects="1" scenarios="1" selectLockedCells="1"/>
  <customSheetViews>
    <customSheetView guid="{EBBC92C7-7C16-4F31-9754-08FC5A4EAC2F}">
      <pane xSplit="1" ySplit="4" topLeftCell="B5" activePane="bottomRight" state="frozen"/>
      <selection pane="bottomRight" activeCell="B12" sqref="B12"/>
    </customSheetView>
  </customSheetViews>
  <mergeCells count="5">
    <mergeCell ref="G4:M4"/>
    <mergeCell ref="K1:M1"/>
    <mergeCell ref="H1:I1"/>
    <mergeCell ref="A1:F1"/>
    <mergeCell ref="A2:N2"/>
  </mergeCells>
  <phoneticPr fontId="1" type="noConversion"/>
  <dataValidations xWindow="879" yWindow="687" count="1">
    <dataValidation type="whole" allowBlank="1" showInputMessage="1" showErrorMessage="1" errorTitle="请输入整数" error="请输入整数" promptTitle="请输入整数" prompt="请输入整数" sqref="L5:L24">
      <formula1>0</formula1>
      <formula2>30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79" yWindow="687" count="6">
        <x14:dataValidation type="list" allowBlank="1" showInputMessage="1" showErrorMessage="1" errorTitle="请选择下拉菜单" error="请选择下拉菜单" promptTitle="请选择下拉菜单" prompt="请选择下拉菜单">
          <x14:formula1>
            <xm:f>数据来源!$G$2:$G$4</xm:f>
          </x14:formula1>
          <xm:sqref>J5:J24</xm:sqref>
        </x14:dataValidation>
        <x14:dataValidation type="list" allowBlank="1" showInputMessage="1" showErrorMessage="1" promptTitle="请从下拉菜单中选择">
          <x14:formula1>
            <xm:f>数据来源!$B$2:$B$3</xm:f>
          </x14:formula1>
          <xm:sqref>G5:G24</xm:sqref>
        </x14:dataValidation>
        <x14:dataValidation type="list" allowBlank="1" showInputMessage="1" showErrorMessage="1" promptTitle="请从下拉菜单中选择" prompt="中文期刊此项不选择">
          <x14:formula1>
            <xm:f>数据来源!$C$2:$C$8</xm:f>
          </x14:formula1>
          <xm:sqref>H5:H24</xm:sqref>
        </x14:dataValidation>
        <x14:dataValidation type="list" allowBlank="1" showInputMessage="1" showErrorMessage="1" promptTitle="请从下拉菜单中选择" prompt="英文期刊此项不选择">
          <x14:formula1>
            <xm:f>数据来源!$E$2:$E$5</xm:f>
          </x14:formula1>
          <xm:sqref>I5:I24</xm:sqref>
        </x14:dataValidation>
        <x14:dataValidation type="list" allowBlank="1" showInputMessage="1" showErrorMessage="1" errorTitle="请选择下拉菜单" error="请选择下拉菜单" promptTitle="请选择下拉菜单" prompt="请选择下拉菜单">
          <x14:formula1>
            <xm:f>数据来源!$K$2:$K$3</xm:f>
          </x14:formula1>
          <xm:sqref>M5:M24</xm:sqref>
        </x14:dataValidation>
        <x14:dataValidation type="list" allowBlank="1" showInputMessage="1" showErrorMessage="1" errorTitle="请选择下拉菜单" error="请选择下拉菜单" promptTitle="请选择下拉菜单" prompt="请选择下拉菜单">
          <x14:formula1>
            <xm:f>数据来源!$I$2:$I$9</xm:f>
          </x14:formula1>
          <xm:sqref>K5:K24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selection activeCell="I10" sqref="I10"/>
    </sheetView>
  </sheetViews>
  <sheetFormatPr defaultColWidth="0" defaultRowHeight="14.25" zeroHeight="1"/>
  <cols>
    <col min="1" max="1" width="9" customWidth="1"/>
    <col min="2" max="2" width="19.875" customWidth="1"/>
    <col min="3" max="3" width="11.375" customWidth="1"/>
    <col min="4" max="4" width="8.25" customWidth="1"/>
    <col min="5" max="5" width="9.375" customWidth="1"/>
    <col min="6" max="6" width="7.25" customWidth="1"/>
    <col min="7" max="7" width="5.75" customWidth="1"/>
    <col min="8" max="8" width="7.125" style="21" customWidth="1"/>
    <col min="9" max="9" width="9.5" style="21" customWidth="1"/>
    <col min="10" max="10" width="12.25" style="21" customWidth="1"/>
    <col min="11" max="11" width="17.875" customWidth="1"/>
    <col min="12" max="12" width="8.625" customWidth="1"/>
    <col min="13" max="14" width="8.625" style="57" hidden="1" customWidth="1"/>
    <col min="15" max="16" width="9" style="57" hidden="1" customWidth="1"/>
    <col min="17" max="17" width="9.625" style="57" hidden="1" customWidth="1"/>
    <col min="18" max="19" width="9" style="57" hidden="1" customWidth="1"/>
    <col min="20" max="22" width="9.75" style="57" hidden="1" customWidth="1"/>
    <col min="23" max="23" width="10.875" style="57" hidden="1" customWidth="1"/>
    <col min="24" max="25" width="0" style="57" hidden="1" customWidth="1"/>
    <col min="26" max="26" width="0" style="65" hidden="1" customWidth="1"/>
    <col min="27" max="28" width="0" style="57" hidden="1" customWidth="1"/>
    <col min="29" max="16384" width="9" hidden="1"/>
  </cols>
  <sheetData>
    <row r="1" spans="1:26" ht="39.950000000000003" customHeight="1">
      <c r="A1" s="99" t="s">
        <v>28</v>
      </c>
      <c r="B1" s="99"/>
      <c r="C1" s="99"/>
      <c r="D1" s="24" t="s">
        <v>80</v>
      </c>
      <c r="E1" s="100" t="str">
        <f>IF(评分表!B3="","",评分表!B3)</f>
        <v/>
      </c>
      <c r="F1" s="100"/>
      <c r="G1" s="101" t="s">
        <v>27</v>
      </c>
      <c r="H1" s="102"/>
      <c r="I1" s="102"/>
      <c r="J1" s="103"/>
      <c r="K1" s="26">
        <f>SUM(L5:L24)</f>
        <v>0</v>
      </c>
      <c r="L1" s="53" t="s">
        <v>19</v>
      </c>
      <c r="M1" s="58"/>
      <c r="N1" s="58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39.950000000000003" customHeight="1">
      <c r="A2" s="95" t="s">
        <v>160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60"/>
      <c r="N2" s="60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39.950000000000003" customHeight="1">
      <c r="A3" s="28" t="s">
        <v>14</v>
      </c>
      <c r="B3" s="28" t="s">
        <v>29</v>
      </c>
      <c r="C3" s="28" t="s">
        <v>30</v>
      </c>
      <c r="D3" s="28" t="s">
        <v>33</v>
      </c>
      <c r="E3" s="28" t="s">
        <v>31</v>
      </c>
      <c r="F3" s="28" t="s">
        <v>37</v>
      </c>
      <c r="G3" s="28" t="s">
        <v>133</v>
      </c>
      <c r="H3" s="28" t="s">
        <v>136</v>
      </c>
      <c r="I3" s="28" t="s">
        <v>137</v>
      </c>
      <c r="J3" s="28" t="s">
        <v>138</v>
      </c>
      <c r="K3" s="28" t="s">
        <v>32</v>
      </c>
      <c r="L3" s="54" t="s">
        <v>38</v>
      </c>
      <c r="M3" s="61"/>
      <c r="N3" s="61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39.950000000000003" customHeight="1">
      <c r="A4" s="36" t="s">
        <v>34</v>
      </c>
      <c r="B4" s="36" t="s">
        <v>35</v>
      </c>
      <c r="C4" s="36" t="s">
        <v>36</v>
      </c>
      <c r="D4" s="36">
        <v>2019</v>
      </c>
      <c r="E4" s="36">
        <v>31971084</v>
      </c>
      <c r="F4" s="36">
        <v>57</v>
      </c>
      <c r="G4" s="96" t="s">
        <v>21</v>
      </c>
      <c r="H4" s="97"/>
      <c r="I4" s="97"/>
      <c r="J4" s="97"/>
      <c r="K4" s="98"/>
      <c r="L4" s="55" t="s">
        <v>41</v>
      </c>
      <c r="M4" s="62" t="s">
        <v>149</v>
      </c>
      <c r="N4" s="62" t="s">
        <v>155</v>
      </c>
      <c r="O4" s="62" t="s">
        <v>143</v>
      </c>
      <c r="P4" s="62" t="s">
        <v>144</v>
      </c>
      <c r="Q4" s="62" t="s">
        <v>151</v>
      </c>
      <c r="R4" s="62" t="s">
        <v>150</v>
      </c>
      <c r="S4" s="62" t="s">
        <v>156</v>
      </c>
      <c r="T4" s="62" t="s">
        <v>153</v>
      </c>
      <c r="U4" s="62" t="s">
        <v>154</v>
      </c>
      <c r="V4" s="62" t="s">
        <v>157</v>
      </c>
      <c r="W4" s="62" t="s">
        <v>152</v>
      </c>
      <c r="X4" s="62" t="s">
        <v>147</v>
      </c>
      <c r="Y4" s="62" t="s">
        <v>148</v>
      </c>
      <c r="Z4" s="62" t="s">
        <v>26</v>
      </c>
    </row>
    <row r="5" spans="1:26" ht="39.950000000000003" customHeight="1">
      <c r="A5" s="29">
        <v>1</v>
      </c>
      <c r="B5" s="35"/>
      <c r="C5" s="35"/>
      <c r="D5" s="35"/>
      <c r="E5" s="35"/>
      <c r="F5" s="35"/>
      <c r="G5" s="34"/>
      <c r="H5" s="34"/>
      <c r="I5" s="34"/>
      <c r="J5" s="34"/>
      <c r="K5" s="34"/>
      <c r="L5" s="56">
        <f>IFERROR(Z5,0)</f>
        <v>0</v>
      </c>
      <c r="M5" s="63">
        <f t="shared" ref="M5:M24" si="0">IF(G5="纵向项目",1,0)</f>
        <v>0</v>
      </c>
      <c r="N5" s="63">
        <f t="shared" ref="N5:N24" si="1">IF(H5="是",1,0)</f>
        <v>0</v>
      </c>
      <c r="O5" s="64">
        <f>IFERROR(VLOOKUP(K5,数据来源!$N$2:$P$10,3,FALSE),0)</f>
        <v>0</v>
      </c>
      <c r="P5" s="64">
        <f>IFERROR(VLOOKUP(K5,数据来源!$N$2:$P$10,2,FALSE),0)</f>
        <v>0</v>
      </c>
      <c r="Q5" s="64">
        <f>IF(P5&lt;6,0.8,1)</f>
        <v>0.8</v>
      </c>
      <c r="R5" s="64">
        <f>M5*N5*O5*Q5</f>
        <v>0</v>
      </c>
      <c r="S5" s="64">
        <f t="shared" ref="S5:S24" si="2">IF(H5="否",1,0)</f>
        <v>0</v>
      </c>
      <c r="T5" s="64">
        <f>IF(P5&lt;6,1,0)</f>
        <v>1</v>
      </c>
      <c r="U5" s="64">
        <f>IFERROR(VLOOKUP(I5,数据来源!$Q$2:$R$4,2,FALSE),0)</f>
        <v>0</v>
      </c>
      <c r="V5" s="64">
        <f t="shared" ref="V5:V24" si="3">IFERROR(1/IF(I5="其他参与人",J5,1),0)</f>
        <v>1</v>
      </c>
      <c r="W5" s="64">
        <f>M5*S5*O5*T5*U5*V5</f>
        <v>0</v>
      </c>
      <c r="X5" s="64">
        <f t="shared" ref="X5:X24" si="4">IF(G5="横向项目",F5/2,0)</f>
        <v>0</v>
      </c>
      <c r="Y5" s="64">
        <f t="shared" ref="Y5:Y24" si="5">IF(H5="是",X5,0)</f>
        <v>0</v>
      </c>
      <c r="Z5" s="59">
        <f>R5+W5+Y5</f>
        <v>0</v>
      </c>
    </row>
    <row r="6" spans="1:26" ht="39.950000000000003" customHeight="1">
      <c r="A6" s="29">
        <v>2</v>
      </c>
      <c r="B6" s="35"/>
      <c r="C6" s="35"/>
      <c r="D6" s="35"/>
      <c r="E6" s="35"/>
      <c r="F6" s="35"/>
      <c r="G6" s="34"/>
      <c r="H6" s="34"/>
      <c r="I6" s="34"/>
      <c r="J6" s="34"/>
      <c r="K6" s="34"/>
      <c r="L6" s="56">
        <f t="shared" ref="L6:L24" si="6">IFERROR(Z6,0)</f>
        <v>0</v>
      </c>
      <c r="M6" s="63">
        <f t="shared" si="0"/>
        <v>0</v>
      </c>
      <c r="N6" s="63">
        <f t="shared" si="1"/>
        <v>0</v>
      </c>
      <c r="O6" s="64">
        <f>IFERROR(VLOOKUP(K6,数据来源!$N$2:$P$10,3,FALSE),0)</f>
        <v>0</v>
      </c>
      <c r="P6" s="64">
        <f>IFERROR(VLOOKUP(K6,数据来源!$N$2:$P$10,2,FALSE),0)</f>
        <v>0</v>
      </c>
      <c r="Q6" s="64">
        <f t="shared" ref="Q6:Q24" si="7">IF(P6&lt;6,0.8,1)</f>
        <v>0.8</v>
      </c>
      <c r="R6" s="64">
        <f t="shared" ref="R6:R24" si="8">M6*N6*O6*Q6</f>
        <v>0</v>
      </c>
      <c r="S6" s="64">
        <f t="shared" si="2"/>
        <v>0</v>
      </c>
      <c r="T6" s="64">
        <f t="shared" ref="T6:T24" si="9">IF(P6&lt;6,1,0)</f>
        <v>1</v>
      </c>
      <c r="U6" s="64">
        <f>IFERROR(VLOOKUP(I6,数据来源!$Q$2:$R$4,2,FALSE),0)</f>
        <v>0</v>
      </c>
      <c r="V6" s="64">
        <f t="shared" si="3"/>
        <v>1</v>
      </c>
      <c r="W6" s="64">
        <f t="shared" ref="W6:W24" si="10">M6*S6*O6*T6*U6*V6</f>
        <v>0</v>
      </c>
      <c r="X6" s="64">
        <f t="shared" si="4"/>
        <v>0</v>
      </c>
      <c r="Y6" s="64">
        <f t="shared" si="5"/>
        <v>0</v>
      </c>
      <c r="Z6" s="59">
        <f t="shared" ref="Z6:Z24" si="11">R6+W6+Y6</f>
        <v>0</v>
      </c>
    </row>
    <row r="7" spans="1:26" ht="39.950000000000003" customHeight="1">
      <c r="A7" s="29">
        <v>3</v>
      </c>
      <c r="B7" s="35"/>
      <c r="C7" s="35"/>
      <c r="D7" s="35"/>
      <c r="E7" s="35"/>
      <c r="F7" s="35"/>
      <c r="G7" s="34"/>
      <c r="H7" s="34"/>
      <c r="I7" s="34"/>
      <c r="J7" s="34"/>
      <c r="K7" s="34"/>
      <c r="L7" s="56">
        <f t="shared" si="6"/>
        <v>0</v>
      </c>
      <c r="M7" s="63">
        <f t="shared" si="0"/>
        <v>0</v>
      </c>
      <c r="N7" s="63">
        <f t="shared" si="1"/>
        <v>0</v>
      </c>
      <c r="O7" s="64">
        <f>IFERROR(VLOOKUP(K7,数据来源!$N$2:$P$10,3,FALSE),0)</f>
        <v>0</v>
      </c>
      <c r="P7" s="64">
        <f>IFERROR(VLOOKUP(K7,数据来源!$N$2:$P$10,2,FALSE),0)</f>
        <v>0</v>
      </c>
      <c r="Q7" s="64">
        <f t="shared" si="7"/>
        <v>0.8</v>
      </c>
      <c r="R7" s="64">
        <f t="shared" si="8"/>
        <v>0</v>
      </c>
      <c r="S7" s="64">
        <f t="shared" si="2"/>
        <v>0</v>
      </c>
      <c r="T7" s="64">
        <f t="shared" si="9"/>
        <v>1</v>
      </c>
      <c r="U7" s="64">
        <f>IFERROR(VLOOKUP(I7,数据来源!$Q$2:$R$4,2,FALSE),0)</f>
        <v>0</v>
      </c>
      <c r="V7" s="64">
        <f t="shared" si="3"/>
        <v>1</v>
      </c>
      <c r="W7" s="64">
        <f t="shared" si="10"/>
        <v>0</v>
      </c>
      <c r="X7" s="64">
        <f t="shared" si="4"/>
        <v>0</v>
      </c>
      <c r="Y7" s="64">
        <f t="shared" si="5"/>
        <v>0</v>
      </c>
      <c r="Z7" s="59">
        <f t="shared" si="11"/>
        <v>0</v>
      </c>
    </row>
    <row r="8" spans="1:26" ht="39.950000000000003" customHeight="1">
      <c r="A8" s="29">
        <v>4</v>
      </c>
      <c r="B8" s="35"/>
      <c r="C8" s="35"/>
      <c r="D8" s="35"/>
      <c r="E8" s="35"/>
      <c r="F8" s="35"/>
      <c r="G8" s="34"/>
      <c r="H8" s="34"/>
      <c r="I8" s="34"/>
      <c r="J8" s="34"/>
      <c r="K8" s="34"/>
      <c r="L8" s="56">
        <f t="shared" si="6"/>
        <v>0</v>
      </c>
      <c r="M8" s="63">
        <f t="shared" si="0"/>
        <v>0</v>
      </c>
      <c r="N8" s="63">
        <f t="shared" si="1"/>
        <v>0</v>
      </c>
      <c r="O8" s="64">
        <f>IFERROR(VLOOKUP(K8,数据来源!$N$2:$P$10,3,FALSE),0)</f>
        <v>0</v>
      </c>
      <c r="P8" s="64">
        <f>IFERROR(VLOOKUP(K8,数据来源!$N$2:$P$10,2,FALSE),0)</f>
        <v>0</v>
      </c>
      <c r="Q8" s="64">
        <f t="shared" si="7"/>
        <v>0.8</v>
      </c>
      <c r="R8" s="64">
        <f t="shared" si="8"/>
        <v>0</v>
      </c>
      <c r="S8" s="64">
        <f t="shared" si="2"/>
        <v>0</v>
      </c>
      <c r="T8" s="64">
        <f t="shared" si="9"/>
        <v>1</v>
      </c>
      <c r="U8" s="64">
        <f>IFERROR(VLOOKUP(I8,数据来源!$Q$2:$R$4,2,FALSE),0)</f>
        <v>0</v>
      </c>
      <c r="V8" s="64">
        <f t="shared" si="3"/>
        <v>1</v>
      </c>
      <c r="W8" s="64">
        <f t="shared" si="10"/>
        <v>0</v>
      </c>
      <c r="X8" s="64">
        <f t="shared" si="4"/>
        <v>0</v>
      </c>
      <c r="Y8" s="64">
        <f t="shared" si="5"/>
        <v>0</v>
      </c>
      <c r="Z8" s="59">
        <f t="shared" si="11"/>
        <v>0</v>
      </c>
    </row>
    <row r="9" spans="1:26" ht="39.950000000000003" customHeight="1">
      <c r="A9" s="29">
        <v>5</v>
      </c>
      <c r="B9" s="35"/>
      <c r="C9" s="35"/>
      <c r="D9" s="35"/>
      <c r="E9" s="35"/>
      <c r="F9" s="35"/>
      <c r="G9" s="34"/>
      <c r="H9" s="34"/>
      <c r="I9" s="34"/>
      <c r="J9" s="34"/>
      <c r="K9" s="34"/>
      <c r="L9" s="56">
        <f t="shared" si="6"/>
        <v>0</v>
      </c>
      <c r="M9" s="63">
        <f t="shared" si="0"/>
        <v>0</v>
      </c>
      <c r="N9" s="63">
        <f t="shared" si="1"/>
        <v>0</v>
      </c>
      <c r="O9" s="64">
        <f>IFERROR(VLOOKUP(K9,数据来源!$N$2:$P$10,3,FALSE),0)</f>
        <v>0</v>
      </c>
      <c r="P9" s="64">
        <f>IFERROR(VLOOKUP(K9,数据来源!$N$2:$P$10,2,FALSE),0)</f>
        <v>0</v>
      </c>
      <c r="Q9" s="64">
        <f t="shared" si="7"/>
        <v>0.8</v>
      </c>
      <c r="R9" s="64">
        <f t="shared" si="8"/>
        <v>0</v>
      </c>
      <c r="S9" s="64">
        <f t="shared" si="2"/>
        <v>0</v>
      </c>
      <c r="T9" s="64">
        <f t="shared" si="9"/>
        <v>1</v>
      </c>
      <c r="U9" s="64">
        <f>IFERROR(VLOOKUP(I9,数据来源!$Q$2:$R$4,2,FALSE),0)</f>
        <v>0</v>
      </c>
      <c r="V9" s="64">
        <f t="shared" si="3"/>
        <v>1</v>
      </c>
      <c r="W9" s="64">
        <f t="shared" si="10"/>
        <v>0</v>
      </c>
      <c r="X9" s="64">
        <f t="shared" si="4"/>
        <v>0</v>
      </c>
      <c r="Y9" s="64">
        <f t="shared" si="5"/>
        <v>0</v>
      </c>
      <c r="Z9" s="59">
        <f t="shared" si="11"/>
        <v>0</v>
      </c>
    </row>
    <row r="10" spans="1:26" ht="39.950000000000003" customHeight="1">
      <c r="A10" s="29">
        <v>6</v>
      </c>
      <c r="B10" s="35"/>
      <c r="C10" s="35"/>
      <c r="D10" s="35"/>
      <c r="E10" s="35"/>
      <c r="F10" s="35"/>
      <c r="G10" s="34"/>
      <c r="H10" s="34"/>
      <c r="I10" s="34"/>
      <c r="J10" s="34"/>
      <c r="K10" s="34"/>
      <c r="L10" s="56">
        <f t="shared" si="6"/>
        <v>0</v>
      </c>
      <c r="M10" s="63">
        <f t="shared" si="0"/>
        <v>0</v>
      </c>
      <c r="N10" s="63">
        <f t="shared" si="1"/>
        <v>0</v>
      </c>
      <c r="O10" s="64">
        <f>IFERROR(VLOOKUP(K10,数据来源!$N$2:$P$10,3,FALSE),0)</f>
        <v>0</v>
      </c>
      <c r="P10" s="64">
        <f>IFERROR(VLOOKUP(K10,数据来源!$N$2:$P$10,2,FALSE),0)</f>
        <v>0</v>
      </c>
      <c r="Q10" s="64">
        <f t="shared" si="7"/>
        <v>0.8</v>
      </c>
      <c r="R10" s="64">
        <f t="shared" si="8"/>
        <v>0</v>
      </c>
      <c r="S10" s="64">
        <f t="shared" si="2"/>
        <v>0</v>
      </c>
      <c r="T10" s="64">
        <f t="shared" si="9"/>
        <v>1</v>
      </c>
      <c r="U10" s="64">
        <f>IFERROR(VLOOKUP(I10,数据来源!$Q$2:$R$4,2,FALSE),0)</f>
        <v>0</v>
      </c>
      <c r="V10" s="64">
        <f t="shared" si="3"/>
        <v>1</v>
      </c>
      <c r="W10" s="64">
        <f t="shared" si="10"/>
        <v>0</v>
      </c>
      <c r="X10" s="64">
        <f t="shared" si="4"/>
        <v>0</v>
      </c>
      <c r="Y10" s="64">
        <f t="shared" si="5"/>
        <v>0</v>
      </c>
      <c r="Z10" s="59">
        <f t="shared" si="11"/>
        <v>0</v>
      </c>
    </row>
    <row r="11" spans="1:26" ht="39.950000000000003" customHeight="1">
      <c r="A11" s="29">
        <v>7</v>
      </c>
      <c r="B11" s="35"/>
      <c r="C11" s="35"/>
      <c r="D11" s="35"/>
      <c r="E11" s="35"/>
      <c r="F11" s="35"/>
      <c r="G11" s="34"/>
      <c r="H11" s="34"/>
      <c r="I11" s="34"/>
      <c r="J11" s="34"/>
      <c r="K11" s="34"/>
      <c r="L11" s="56">
        <f t="shared" si="6"/>
        <v>0</v>
      </c>
      <c r="M11" s="63">
        <f t="shared" si="0"/>
        <v>0</v>
      </c>
      <c r="N11" s="63">
        <f t="shared" si="1"/>
        <v>0</v>
      </c>
      <c r="O11" s="64">
        <f>IFERROR(VLOOKUP(K11,数据来源!$N$2:$P$10,3,FALSE),0)</f>
        <v>0</v>
      </c>
      <c r="P11" s="64">
        <f>IFERROR(VLOOKUP(K11,数据来源!$N$2:$P$10,2,FALSE),0)</f>
        <v>0</v>
      </c>
      <c r="Q11" s="64">
        <f t="shared" si="7"/>
        <v>0.8</v>
      </c>
      <c r="R11" s="64">
        <f t="shared" si="8"/>
        <v>0</v>
      </c>
      <c r="S11" s="64">
        <f t="shared" si="2"/>
        <v>0</v>
      </c>
      <c r="T11" s="64">
        <f t="shared" si="9"/>
        <v>1</v>
      </c>
      <c r="U11" s="64">
        <f>IFERROR(VLOOKUP(I11,数据来源!$Q$2:$R$4,2,FALSE),0)</f>
        <v>0</v>
      </c>
      <c r="V11" s="64">
        <f t="shared" si="3"/>
        <v>1</v>
      </c>
      <c r="W11" s="64">
        <f t="shared" si="10"/>
        <v>0</v>
      </c>
      <c r="X11" s="64">
        <f t="shared" si="4"/>
        <v>0</v>
      </c>
      <c r="Y11" s="64">
        <f t="shared" si="5"/>
        <v>0</v>
      </c>
      <c r="Z11" s="59">
        <f t="shared" si="11"/>
        <v>0</v>
      </c>
    </row>
    <row r="12" spans="1:26" ht="39.950000000000003" customHeight="1">
      <c r="A12" s="29">
        <v>8</v>
      </c>
      <c r="B12" s="35"/>
      <c r="C12" s="35"/>
      <c r="D12" s="35"/>
      <c r="E12" s="35"/>
      <c r="F12" s="35"/>
      <c r="G12" s="34"/>
      <c r="H12" s="34"/>
      <c r="I12" s="34"/>
      <c r="J12" s="34"/>
      <c r="K12" s="34"/>
      <c r="L12" s="56">
        <f t="shared" si="6"/>
        <v>0</v>
      </c>
      <c r="M12" s="63">
        <f t="shared" si="0"/>
        <v>0</v>
      </c>
      <c r="N12" s="63">
        <f t="shared" si="1"/>
        <v>0</v>
      </c>
      <c r="O12" s="64">
        <f>IFERROR(VLOOKUP(K12,数据来源!$N$2:$P$10,3,FALSE),0)</f>
        <v>0</v>
      </c>
      <c r="P12" s="64">
        <f>IFERROR(VLOOKUP(K12,数据来源!$N$2:$P$10,2,FALSE),0)</f>
        <v>0</v>
      </c>
      <c r="Q12" s="64">
        <f t="shared" si="7"/>
        <v>0.8</v>
      </c>
      <c r="R12" s="64">
        <f t="shared" si="8"/>
        <v>0</v>
      </c>
      <c r="S12" s="64">
        <f t="shared" si="2"/>
        <v>0</v>
      </c>
      <c r="T12" s="64">
        <f t="shared" si="9"/>
        <v>1</v>
      </c>
      <c r="U12" s="64">
        <f>IFERROR(VLOOKUP(I12,数据来源!$Q$2:$R$4,2,FALSE),0)</f>
        <v>0</v>
      </c>
      <c r="V12" s="64">
        <f t="shared" si="3"/>
        <v>1</v>
      </c>
      <c r="W12" s="64">
        <f t="shared" si="10"/>
        <v>0</v>
      </c>
      <c r="X12" s="64">
        <f t="shared" si="4"/>
        <v>0</v>
      </c>
      <c r="Y12" s="64">
        <f t="shared" si="5"/>
        <v>0</v>
      </c>
      <c r="Z12" s="59">
        <f t="shared" si="11"/>
        <v>0</v>
      </c>
    </row>
    <row r="13" spans="1:26" ht="39.950000000000003" customHeight="1">
      <c r="A13" s="29">
        <v>9</v>
      </c>
      <c r="B13" s="35"/>
      <c r="C13" s="35"/>
      <c r="D13" s="35"/>
      <c r="E13" s="35"/>
      <c r="F13" s="35"/>
      <c r="G13" s="34"/>
      <c r="H13" s="34"/>
      <c r="I13" s="34"/>
      <c r="J13" s="34"/>
      <c r="K13" s="34"/>
      <c r="L13" s="56">
        <f t="shared" si="6"/>
        <v>0</v>
      </c>
      <c r="M13" s="63">
        <f t="shared" si="0"/>
        <v>0</v>
      </c>
      <c r="N13" s="63">
        <f t="shared" si="1"/>
        <v>0</v>
      </c>
      <c r="O13" s="64">
        <f>IFERROR(VLOOKUP(K13,数据来源!$N$2:$P$10,3,FALSE),0)</f>
        <v>0</v>
      </c>
      <c r="P13" s="64">
        <f>IFERROR(VLOOKUP(K13,数据来源!$N$2:$P$10,2,FALSE),0)</f>
        <v>0</v>
      </c>
      <c r="Q13" s="64">
        <f t="shared" si="7"/>
        <v>0.8</v>
      </c>
      <c r="R13" s="64">
        <f t="shared" si="8"/>
        <v>0</v>
      </c>
      <c r="S13" s="64">
        <f t="shared" si="2"/>
        <v>0</v>
      </c>
      <c r="T13" s="64">
        <f t="shared" si="9"/>
        <v>1</v>
      </c>
      <c r="U13" s="64">
        <f>IFERROR(VLOOKUP(I13,数据来源!$Q$2:$R$4,2,FALSE),0)</f>
        <v>0</v>
      </c>
      <c r="V13" s="64">
        <f t="shared" si="3"/>
        <v>1</v>
      </c>
      <c r="W13" s="64">
        <f t="shared" si="10"/>
        <v>0</v>
      </c>
      <c r="X13" s="64">
        <f t="shared" si="4"/>
        <v>0</v>
      </c>
      <c r="Y13" s="64">
        <f t="shared" si="5"/>
        <v>0</v>
      </c>
      <c r="Z13" s="59">
        <f t="shared" si="11"/>
        <v>0</v>
      </c>
    </row>
    <row r="14" spans="1:26" ht="39.950000000000003" customHeight="1">
      <c r="A14" s="29">
        <v>10</v>
      </c>
      <c r="B14" s="35"/>
      <c r="C14" s="35"/>
      <c r="D14" s="35"/>
      <c r="E14" s="35"/>
      <c r="F14" s="35"/>
      <c r="G14" s="34"/>
      <c r="H14" s="34"/>
      <c r="I14" s="34"/>
      <c r="J14" s="34"/>
      <c r="K14" s="34"/>
      <c r="L14" s="56">
        <f t="shared" si="6"/>
        <v>0</v>
      </c>
      <c r="M14" s="63">
        <f t="shared" si="0"/>
        <v>0</v>
      </c>
      <c r="N14" s="63">
        <f t="shared" si="1"/>
        <v>0</v>
      </c>
      <c r="O14" s="64">
        <f>IFERROR(VLOOKUP(K14,数据来源!$N$2:$P$10,3,FALSE),0)</f>
        <v>0</v>
      </c>
      <c r="P14" s="64">
        <f>IFERROR(VLOOKUP(K14,数据来源!$N$2:$P$10,2,FALSE),0)</f>
        <v>0</v>
      </c>
      <c r="Q14" s="64">
        <f t="shared" si="7"/>
        <v>0.8</v>
      </c>
      <c r="R14" s="64">
        <f t="shared" si="8"/>
        <v>0</v>
      </c>
      <c r="S14" s="64">
        <f t="shared" si="2"/>
        <v>0</v>
      </c>
      <c r="T14" s="64">
        <f t="shared" si="9"/>
        <v>1</v>
      </c>
      <c r="U14" s="64">
        <f>IFERROR(VLOOKUP(I14,数据来源!$Q$2:$R$4,2,FALSE),0)</f>
        <v>0</v>
      </c>
      <c r="V14" s="64">
        <f t="shared" si="3"/>
        <v>1</v>
      </c>
      <c r="W14" s="64">
        <f t="shared" si="10"/>
        <v>0</v>
      </c>
      <c r="X14" s="64">
        <f t="shared" si="4"/>
        <v>0</v>
      </c>
      <c r="Y14" s="64">
        <f t="shared" si="5"/>
        <v>0</v>
      </c>
      <c r="Z14" s="59">
        <f t="shared" si="11"/>
        <v>0</v>
      </c>
    </row>
    <row r="15" spans="1:26" ht="39.950000000000003" customHeight="1">
      <c r="A15" s="29">
        <v>11</v>
      </c>
      <c r="B15" s="35"/>
      <c r="C15" s="35"/>
      <c r="D15" s="35"/>
      <c r="E15" s="35"/>
      <c r="F15" s="35"/>
      <c r="G15" s="34"/>
      <c r="H15" s="34"/>
      <c r="I15" s="34"/>
      <c r="J15" s="34"/>
      <c r="K15" s="34"/>
      <c r="L15" s="56">
        <f t="shared" si="6"/>
        <v>0</v>
      </c>
      <c r="M15" s="63">
        <f t="shared" si="0"/>
        <v>0</v>
      </c>
      <c r="N15" s="63">
        <f t="shared" si="1"/>
        <v>0</v>
      </c>
      <c r="O15" s="64">
        <f>IFERROR(VLOOKUP(K15,数据来源!$N$2:$P$10,3,FALSE),0)</f>
        <v>0</v>
      </c>
      <c r="P15" s="64">
        <f>IFERROR(VLOOKUP(K15,数据来源!$N$2:$P$10,2,FALSE),0)</f>
        <v>0</v>
      </c>
      <c r="Q15" s="64">
        <f t="shared" si="7"/>
        <v>0.8</v>
      </c>
      <c r="R15" s="64">
        <f t="shared" si="8"/>
        <v>0</v>
      </c>
      <c r="S15" s="64">
        <f t="shared" si="2"/>
        <v>0</v>
      </c>
      <c r="T15" s="64">
        <f t="shared" si="9"/>
        <v>1</v>
      </c>
      <c r="U15" s="64">
        <f>IFERROR(VLOOKUP(I15,数据来源!$Q$2:$R$4,2,FALSE),0)</f>
        <v>0</v>
      </c>
      <c r="V15" s="64">
        <f t="shared" si="3"/>
        <v>1</v>
      </c>
      <c r="W15" s="64">
        <f t="shared" si="10"/>
        <v>0</v>
      </c>
      <c r="X15" s="64">
        <f t="shared" si="4"/>
        <v>0</v>
      </c>
      <c r="Y15" s="64">
        <f t="shared" si="5"/>
        <v>0</v>
      </c>
      <c r="Z15" s="59">
        <f t="shared" si="11"/>
        <v>0</v>
      </c>
    </row>
    <row r="16" spans="1:26" ht="39.950000000000003" customHeight="1">
      <c r="A16" s="29">
        <v>12</v>
      </c>
      <c r="B16" s="35"/>
      <c r="C16" s="35"/>
      <c r="D16" s="35"/>
      <c r="E16" s="35"/>
      <c r="F16" s="35"/>
      <c r="G16" s="34"/>
      <c r="H16" s="34"/>
      <c r="I16" s="34"/>
      <c r="J16" s="34"/>
      <c r="K16" s="34"/>
      <c r="L16" s="56">
        <f t="shared" si="6"/>
        <v>0</v>
      </c>
      <c r="M16" s="63">
        <f t="shared" si="0"/>
        <v>0</v>
      </c>
      <c r="N16" s="63">
        <f t="shared" si="1"/>
        <v>0</v>
      </c>
      <c r="O16" s="64">
        <f>IFERROR(VLOOKUP(K16,数据来源!$N$2:$P$10,3,FALSE),0)</f>
        <v>0</v>
      </c>
      <c r="P16" s="64">
        <f>IFERROR(VLOOKUP(K16,数据来源!$N$2:$P$10,2,FALSE),0)</f>
        <v>0</v>
      </c>
      <c r="Q16" s="64">
        <f t="shared" si="7"/>
        <v>0.8</v>
      </c>
      <c r="R16" s="64">
        <f t="shared" si="8"/>
        <v>0</v>
      </c>
      <c r="S16" s="64">
        <f t="shared" si="2"/>
        <v>0</v>
      </c>
      <c r="T16" s="64">
        <f t="shared" si="9"/>
        <v>1</v>
      </c>
      <c r="U16" s="64">
        <f>IFERROR(VLOOKUP(I16,数据来源!$Q$2:$R$4,2,FALSE),0)</f>
        <v>0</v>
      </c>
      <c r="V16" s="64">
        <f t="shared" si="3"/>
        <v>1</v>
      </c>
      <c r="W16" s="64">
        <f t="shared" si="10"/>
        <v>0</v>
      </c>
      <c r="X16" s="64">
        <f t="shared" si="4"/>
        <v>0</v>
      </c>
      <c r="Y16" s="64">
        <f t="shared" si="5"/>
        <v>0</v>
      </c>
      <c r="Z16" s="59">
        <f t="shared" si="11"/>
        <v>0</v>
      </c>
    </row>
    <row r="17" spans="1:26" ht="39.950000000000003" customHeight="1">
      <c r="A17" s="29">
        <v>13</v>
      </c>
      <c r="B17" s="35"/>
      <c r="C17" s="35"/>
      <c r="D17" s="35"/>
      <c r="E17" s="35"/>
      <c r="F17" s="35"/>
      <c r="G17" s="34"/>
      <c r="H17" s="34"/>
      <c r="I17" s="34"/>
      <c r="J17" s="34"/>
      <c r="K17" s="34"/>
      <c r="L17" s="56">
        <f t="shared" si="6"/>
        <v>0</v>
      </c>
      <c r="M17" s="63">
        <f t="shared" si="0"/>
        <v>0</v>
      </c>
      <c r="N17" s="63">
        <f t="shared" si="1"/>
        <v>0</v>
      </c>
      <c r="O17" s="64">
        <f>IFERROR(VLOOKUP(K17,数据来源!$N$2:$P$10,3,FALSE),0)</f>
        <v>0</v>
      </c>
      <c r="P17" s="64">
        <f>IFERROR(VLOOKUP(K17,数据来源!$N$2:$P$10,2,FALSE),0)</f>
        <v>0</v>
      </c>
      <c r="Q17" s="64">
        <f t="shared" si="7"/>
        <v>0.8</v>
      </c>
      <c r="R17" s="64">
        <f t="shared" si="8"/>
        <v>0</v>
      </c>
      <c r="S17" s="64">
        <f t="shared" si="2"/>
        <v>0</v>
      </c>
      <c r="T17" s="64">
        <f t="shared" si="9"/>
        <v>1</v>
      </c>
      <c r="U17" s="64">
        <f>IFERROR(VLOOKUP(I17,数据来源!$Q$2:$R$4,2,FALSE),0)</f>
        <v>0</v>
      </c>
      <c r="V17" s="64">
        <f t="shared" si="3"/>
        <v>1</v>
      </c>
      <c r="W17" s="64">
        <f t="shared" si="10"/>
        <v>0</v>
      </c>
      <c r="X17" s="64">
        <f t="shared" si="4"/>
        <v>0</v>
      </c>
      <c r="Y17" s="64">
        <f t="shared" si="5"/>
        <v>0</v>
      </c>
      <c r="Z17" s="59">
        <f t="shared" si="11"/>
        <v>0</v>
      </c>
    </row>
    <row r="18" spans="1:26" ht="39.950000000000003" customHeight="1">
      <c r="A18" s="29">
        <v>14</v>
      </c>
      <c r="B18" s="35"/>
      <c r="C18" s="35"/>
      <c r="D18" s="35"/>
      <c r="E18" s="35"/>
      <c r="F18" s="35"/>
      <c r="G18" s="34"/>
      <c r="H18" s="34"/>
      <c r="I18" s="34"/>
      <c r="J18" s="34"/>
      <c r="K18" s="34"/>
      <c r="L18" s="56">
        <f t="shared" si="6"/>
        <v>0</v>
      </c>
      <c r="M18" s="63">
        <f t="shared" si="0"/>
        <v>0</v>
      </c>
      <c r="N18" s="63">
        <f t="shared" si="1"/>
        <v>0</v>
      </c>
      <c r="O18" s="64">
        <f>IFERROR(VLOOKUP(K18,数据来源!$N$2:$P$10,3,FALSE),0)</f>
        <v>0</v>
      </c>
      <c r="P18" s="64">
        <f>IFERROR(VLOOKUP(K18,数据来源!$N$2:$P$10,2,FALSE),0)</f>
        <v>0</v>
      </c>
      <c r="Q18" s="64">
        <f t="shared" si="7"/>
        <v>0.8</v>
      </c>
      <c r="R18" s="64">
        <f t="shared" si="8"/>
        <v>0</v>
      </c>
      <c r="S18" s="64">
        <f t="shared" si="2"/>
        <v>0</v>
      </c>
      <c r="T18" s="64">
        <f t="shared" si="9"/>
        <v>1</v>
      </c>
      <c r="U18" s="64">
        <f>IFERROR(VLOOKUP(I18,数据来源!$Q$2:$R$4,2,FALSE),0)</f>
        <v>0</v>
      </c>
      <c r="V18" s="64">
        <f t="shared" si="3"/>
        <v>1</v>
      </c>
      <c r="W18" s="64">
        <f t="shared" si="10"/>
        <v>0</v>
      </c>
      <c r="X18" s="64">
        <f t="shared" si="4"/>
        <v>0</v>
      </c>
      <c r="Y18" s="64">
        <f t="shared" si="5"/>
        <v>0</v>
      </c>
      <c r="Z18" s="59">
        <f t="shared" si="11"/>
        <v>0</v>
      </c>
    </row>
    <row r="19" spans="1:26" ht="39.950000000000003" customHeight="1">
      <c r="A19" s="29">
        <v>15</v>
      </c>
      <c r="B19" s="35"/>
      <c r="C19" s="35"/>
      <c r="D19" s="35"/>
      <c r="E19" s="35"/>
      <c r="F19" s="35"/>
      <c r="G19" s="34"/>
      <c r="H19" s="34"/>
      <c r="I19" s="34"/>
      <c r="J19" s="34"/>
      <c r="K19" s="34"/>
      <c r="L19" s="56">
        <f t="shared" si="6"/>
        <v>0</v>
      </c>
      <c r="M19" s="63">
        <f t="shared" si="0"/>
        <v>0</v>
      </c>
      <c r="N19" s="63">
        <f t="shared" si="1"/>
        <v>0</v>
      </c>
      <c r="O19" s="64">
        <f>IFERROR(VLOOKUP(K19,数据来源!$N$2:$P$10,3,FALSE),0)</f>
        <v>0</v>
      </c>
      <c r="P19" s="64">
        <f>IFERROR(VLOOKUP(K19,数据来源!$N$2:$P$10,2,FALSE),0)</f>
        <v>0</v>
      </c>
      <c r="Q19" s="64">
        <f t="shared" si="7"/>
        <v>0.8</v>
      </c>
      <c r="R19" s="64">
        <f t="shared" si="8"/>
        <v>0</v>
      </c>
      <c r="S19" s="64">
        <f t="shared" si="2"/>
        <v>0</v>
      </c>
      <c r="T19" s="64">
        <f t="shared" si="9"/>
        <v>1</v>
      </c>
      <c r="U19" s="64">
        <f>IFERROR(VLOOKUP(I19,数据来源!$Q$2:$R$4,2,FALSE),0)</f>
        <v>0</v>
      </c>
      <c r="V19" s="64">
        <f t="shared" si="3"/>
        <v>1</v>
      </c>
      <c r="W19" s="64">
        <f t="shared" si="10"/>
        <v>0</v>
      </c>
      <c r="X19" s="64">
        <f t="shared" si="4"/>
        <v>0</v>
      </c>
      <c r="Y19" s="64">
        <f t="shared" si="5"/>
        <v>0</v>
      </c>
      <c r="Z19" s="59">
        <f t="shared" si="11"/>
        <v>0</v>
      </c>
    </row>
    <row r="20" spans="1:26" ht="39.950000000000003" customHeight="1">
      <c r="A20" s="29">
        <v>16</v>
      </c>
      <c r="B20" s="35"/>
      <c r="C20" s="35"/>
      <c r="D20" s="35"/>
      <c r="E20" s="35"/>
      <c r="F20" s="35"/>
      <c r="G20" s="34"/>
      <c r="H20" s="34"/>
      <c r="I20" s="34"/>
      <c r="J20" s="34"/>
      <c r="K20" s="34"/>
      <c r="L20" s="56">
        <f t="shared" si="6"/>
        <v>0</v>
      </c>
      <c r="M20" s="63">
        <f t="shared" si="0"/>
        <v>0</v>
      </c>
      <c r="N20" s="63">
        <f t="shared" si="1"/>
        <v>0</v>
      </c>
      <c r="O20" s="64">
        <f>IFERROR(VLOOKUP(K20,数据来源!$N$2:$P$10,3,FALSE),0)</f>
        <v>0</v>
      </c>
      <c r="P20" s="64">
        <f>IFERROR(VLOOKUP(K20,数据来源!$N$2:$P$10,2,FALSE),0)</f>
        <v>0</v>
      </c>
      <c r="Q20" s="64">
        <f t="shared" si="7"/>
        <v>0.8</v>
      </c>
      <c r="R20" s="64">
        <f t="shared" si="8"/>
        <v>0</v>
      </c>
      <c r="S20" s="64">
        <f t="shared" si="2"/>
        <v>0</v>
      </c>
      <c r="T20" s="64">
        <f t="shared" si="9"/>
        <v>1</v>
      </c>
      <c r="U20" s="64">
        <f>IFERROR(VLOOKUP(I20,数据来源!$Q$2:$R$4,2,FALSE),0)</f>
        <v>0</v>
      </c>
      <c r="V20" s="64">
        <f t="shared" si="3"/>
        <v>1</v>
      </c>
      <c r="W20" s="64">
        <f t="shared" si="10"/>
        <v>0</v>
      </c>
      <c r="X20" s="64">
        <f t="shared" si="4"/>
        <v>0</v>
      </c>
      <c r="Y20" s="64">
        <f t="shared" si="5"/>
        <v>0</v>
      </c>
      <c r="Z20" s="59">
        <f t="shared" si="11"/>
        <v>0</v>
      </c>
    </row>
    <row r="21" spans="1:26" ht="39.950000000000003" customHeight="1">
      <c r="A21" s="29">
        <v>17</v>
      </c>
      <c r="B21" s="35"/>
      <c r="C21" s="35"/>
      <c r="D21" s="35"/>
      <c r="E21" s="35"/>
      <c r="F21" s="35"/>
      <c r="G21" s="34"/>
      <c r="H21" s="34"/>
      <c r="I21" s="34"/>
      <c r="J21" s="34"/>
      <c r="K21" s="34"/>
      <c r="L21" s="56">
        <f t="shared" si="6"/>
        <v>0</v>
      </c>
      <c r="M21" s="63">
        <f t="shared" si="0"/>
        <v>0</v>
      </c>
      <c r="N21" s="63">
        <f t="shared" si="1"/>
        <v>0</v>
      </c>
      <c r="O21" s="64">
        <f>IFERROR(VLOOKUP(K21,数据来源!$N$2:$P$10,3,FALSE),0)</f>
        <v>0</v>
      </c>
      <c r="P21" s="64">
        <f>IFERROR(VLOOKUP(K21,数据来源!$N$2:$P$10,2,FALSE),0)</f>
        <v>0</v>
      </c>
      <c r="Q21" s="64">
        <f t="shared" si="7"/>
        <v>0.8</v>
      </c>
      <c r="R21" s="64">
        <f t="shared" si="8"/>
        <v>0</v>
      </c>
      <c r="S21" s="64">
        <f t="shared" si="2"/>
        <v>0</v>
      </c>
      <c r="T21" s="64">
        <f t="shared" si="9"/>
        <v>1</v>
      </c>
      <c r="U21" s="64">
        <f>IFERROR(VLOOKUP(I21,数据来源!$Q$2:$R$4,2,FALSE),0)</f>
        <v>0</v>
      </c>
      <c r="V21" s="64">
        <f t="shared" si="3"/>
        <v>1</v>
      </c>
      <c r="W21" s="64">
        <f t="shared" si="10"/>
        <v>0</v>
      </c>
      <c r="X21" s="64">
        <f t="shared" si="4"/>
        <v>0</v>
      </c>
      <c r="Y21" s="64">
        <f t="shared" si="5"/>
        <v>0</v>
      </c>
      <c r="Z21" s="59">
        <f t="shared" si="11"/>
        <v>0</v>
      </c>
    </row>
    <row r="22" spans="1:26" ht="39.950000000000003" customHeight="1">
      <c r="A22" s="29">
        <v>18</v>
      </c>
      <c r="B22" s="35"/>
      <c r="C22" s="35"/>
      <c r="D22" s="35"/>
      <c r="E22" s="35"/>
      <c r="F22" s="35"/>
      <c r="G22" s="34"/>
      <c r="H22" s="34"/>
      <c r="I22" s="34"/>
      <c r="J22" s="34"/>
      <c r="K22" s="34"/>
      <c r="L22" s="56">
        <f t="shared" si="6"/>
        <v>0</v>
      </c>
      <c r="M22" s="63">
        <f t="shared" si="0"/>
        <v>0</v>
      </c>
      <c r="N22" s="63">
        <f t="shared" si="1"/>
        <v>0</v>
      </c>
      <c r="O22" s="64">
        <f>IFERROR(VLOOKUP(K22,数据来源!$N$2:$P$10,3,FALSE),0)</f>
        <v>0</v>
      </c>
      <c r="P22" s="64">
        <f>IFERROR(VLOOKUP(K22,数据来源!$N$2:$P$10,2,FALSE),0)</f>
        <v>0</v>
      </c>
      <c r="Q22" s="64">
        <f t="shared" si="7"/>
        <v>0.8</v>
      </c>
      <c r="R22" s="64">
        <f t="shared" si="8"/>
        <v>0</v>
      </c>
      <c r="S22" s="64">
        <f t="shared" si="2"/>
        <v>0</v>
      </c>
      <c r="T22" s="64">
        <f t="shared" si="9"/>
        <v>1</v>
      </c>
      <c r="U22" s="64">
        <f>IFERROR(VLOOKUP(I22,数据来源!$Q$2:$R$4,2,FALSE),0)</f>
        <v>0</v>
      </c>
      <c r="V22" s="64">
        <f t="shared" si="3"/>
        <v>1</v>
      </c>
      <c r="W22" s="64">
        <f t="shared" si="10"/>
        <v>0</v>
      </c>
      <c r="X22" s="64">
        <f t="shared" si="4"/>
        <v>0</v>
      </c>
      <c r="Y22" s="64">
        <f t="shared" si="5"/>
        <v>0</v>
      </c>
      <c r="Z22" s="59">
        <f t="shared" si="11"/>
        <v>0</v>
      </c>
    </row>
    <row r="23" spans="1:26" ht="39.950000000000003" customHeight="1">
      <c r="A23" s="29">
        <v>19</v>
      </c>
      <c r="B23" s="35"/>
      <c r="C23" s="35"/>
      <c r="D23" s="35"/>
      <c r="E23" s="35"/>
      <c r="F23" s="35"/>
      <c r="G23" s="34"/>
      <c r="H23" s="34"/>
      <c r="I23" s="34"/>
      <c r="J23" s="34"/>
      <c r="K23" s="34"/>
      <c r="L23" s="56">
        <f t="shared" si="6"/>
        <v>0</v>
      </c>
      <c r="M23" s="63">
        <f t="shared" si="0"/>
        <v>0</v>
      </c>
      <c r="N23" s="63">
        <f t="shared" si="1"/>
        <v>0</v>
      </c>
      <c r="O23" s="64">
        <f>IFERROR(VLOOKUP(K23,数据来源!$N$2:$P$10,3,FALSE),0)</f>
        <v>0</v>
      </c>
      <c r="P23" s="64">
        <f>IFERROR(VLOOKUP(K23,数据来源!$N$2:$P$10,2,FALSE),0)</f>
        <v>0</v>
      </c>
      <c r="Q23" s="64">
        <f t="shared" si="7"/>
        <v>0.8</v>
      </c>
      <c r="R23" s="64">
        <f t="shared" si="8"/>
        <v>0</v>
      </c>
      <c r="S23" s="64">
        <f t="shared" si="2"/>
        <v>0</v>
      </c>
      <c r="T23" s="64">
        <f t="shared" si="9"/>
        <v>1</v>
      </c>
      <c r="U23" s="64">
        <f>IFERROR(VLOOKUP(I23,数据来源!$Q$2:$R$4,2,FALSE),0)</f>
        <v>0</v>
      </c>
      <c r="V23" s="64">
        <f t="shared" si="3"/>
        <v>1</v>
      </c>
      <c r="W23" s="64">
        <f t="shared" si="10"/>
        <v>0</v>
      </c>
      <c r="X23" s="64">
        <f t="shared" si="4"/>
        <v>0</v>
      </c>
      <c r="Y23" s="64">
        <f t="shared" si="5"/>
        <v>0</v>
      </c>
      <c r="Z23" s="59">
        <f t="shared" si="11"/>
        <v>0</v>
      </c>
    </row>
    <row r="24" spans="1:26" ht="39.950000000000003" customHeight="1">
      <c r="A24" s="29">
        <v>20</v>
      </c>
      <c r="B24" s="35"/>
      <c r="C24" s="35"/>
      <c r="D24" s="35"/>
      <c r="E24" s="35"/>
      <c r="F24" s="35"/>
      <c r="G24" s="34"/>
      <c r="H24" s="34"/>
      <c r="I24" s="34"/>
      <c r="J24" s="34"/>
      <c r="K24" s="34"/>
      <c r="L24" s="56">
        <f t="shared" si="6"/>
        <v>0</v>
      </c>
      <c r="M24" s="63">
        <f t="shared" si="0"/>
        <v>0</v>
      </c>
      <c r="N24" s="63">
        <f t="shared" si="1"/>
        <v>0</v>
      </c>
      <c r="O24" s="64">
        <f>IFERROR(VLOOKUP(K24,数据来源!$N$2:$P$10,3,FALSE),0)</f>
        <v>0</v>
      </c>
      <c r="P24" s="64">
        <f>IFERROR(VLOOKUP(K24,数据来源!$N$2:$P$10,2,FALSE),0)</f>
        <v>0</v>
      </c>
      <c r="Q24" s="64">
        <f t="shared" si="7"/>
        <v>0.8</v>
      </c>
      <c r="R24" s="64">
        <f t="shared" si="8"/>
        <v>0</v>
      </c>
      <c r="S24" s="64">
        <f t="shared" si="2"/>
        <v>0</v>
      </c>
      <c r="T24" s="64">
        <f t="shared" si="9"/>
        <v>1</v>
      </c>
      <c r="U24" s="64">
        <f>IFERROR(VLOOKUP(I24,数据来源!$Q$2:$R$4,2,FALSE),0)</f>
        <v>0</v>
      </c>
      <c r="V24" s="64">
        <f t="shared" si="3"/>
        <v>1</v>
      </c>
      <c r="W24" s="64">
        <f t="shared" si="10"/>
        <v>0</v>
      </c>
      <c r="X24" s="64">
        <f t="shared" si="4"/>
        <v>0</v>
      </c>
      <c r="Y24" s="64">
        <f t="shared" si="5"/>
        <v>0</v>
      </c>
      <c r="Z24" s="59">
        <f t="shared" si="11"/>
        <v>0</v>
      </c>
    </row>
    <row r="25" spans="1:26" hidden="1"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</row>
    <row r="26" spans="1:26" hidden="1"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</row>
  </sheetData>
  <sheetProtection password="CC61" sheet="1" objects="1" scenarios="1" selectLockedCells="1"/>
  <mergeCells count="5">
    <mergeCell ref="G4:K4"/>
    <mergeCell ref="A1:C1"/>
    <mergeCell ref="E1:F1"/>
    <mergeCell ref="A2:L2"/>
    <mergeCell ref="G1:J1"/>
  </mergeCells>
  <phoneticPr fontId="1" type="noConversion"/>
  <dataValidations xWindow="1780" yWindow="974" count="1">
    <dataValidation type="list" allowBlank="1" showInputMessage="1" showErrorMessage="1" errorTitle="请从下拉菜单中选择" error="请从下拉菜单中选择_x000a__x000a_" promptTitle="请从下拉菜单中选择" prompt="请从下拉菜单中选择" sqref="H5:H24">
      <formula1>"是,否"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80" yWindow="974" count="4"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数据来源!$M$2:$M$3</xm:f>
          </x14:formula1>
          <xm:sqref>G5:G24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数据来源!$N$2:$N$10</xm:f>
          </x14:formula1>
          <xm:sqref>K5:K24</xm:sqref>
        </x14:dataValidation>
        <x14:dataValidation type="list" allowBlank="1" showInputMessage="1" showErrorMessage="1" errorTitle="请从下拉菜单中选择" error="项目负责人请勿选择" promptTitle="请从下拉菜单中选择" prompt="项目负责人请勿选择">
          <x14:formula1>
            <xm:f>数据来源!$Q$2:$Q$4</xm:f>
          </x14:formula1>
          <xm:sqref>I5:I24</xm:sqref>
        </x14:dataValidation>
        <x14:dataValidation type="list" allowBlank="1" showInputMessage="1" showErrorMessage="1" errorTitle="请填写整数" error="请填写整数" promptTitle="请填写整数" prompt="项目负责人，第一和第二参与人，请勿填写。">
          <x14:formula1>
            <xm:f>数据来源!$Z$2:$Z$31</xm:f>
          </x14:formula1>
          <xm:sqref>J5:J24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opLeftCell="A4" zoomScale="85" zoomScaleNormal="85" workbookViewId="0">
      <selection activeCell="H9" sqref="H9"/>
    </sheetView>
  </sheetViews>
  <sheetFormatPr defaultColWidth="0" defaultRowHeight="14.25" zeroHeight="1"/>
  <cols>
    <col min="1" max="1" width="9" style="50" customWidth="1"/>
    <col min="2" max="2" width="28.75" style="50" customWidth="1"/>
    <col min="3" max="3" width="18.375" style="50" customWidth="1"/>
    <col min="4" max="4" width="9" style="50" customWidth="1"/>
    <col min="5" max="6" width="11.75" style="50" customWidth="1"/>
    <col min="7" max="7" width="15.375" style="50" customWidth="1"/>
    <col min="8" max="8" width="13.875" style="50" customWidth="1"/>
    <col min="9" max="9" width="14.75" style="50" customWidth="1"/>
    <col min="10" max="10" width="13.5" style="50" customWidth="1"/>
    <col min="11" max="11" width="21" style="50" customWidth="1"/>
    <col min="12" max="16" width="9" style="51" hidden="1" customWidth="1"/>
    <col min="17" max="17" width="12" style="51" hidden="1" customWidth="1"/>
    <col min="18" max="24" width="0" style="51" hidden="1" customWidth="1"/>
    <col min="25" max="16384" width="9" style="52" hidden="1"/>
  </cols>
  <sheetData>
    <row r="1" spans="1:24" s="12" customFormat="1" ht="39.950000000000003" customHeight="1">
      <c r="A1" s="99" t="s">
        <v>49</v>
      </c>
      <c r="B1" s="99"/>
      <c r="C1" s="99"/>
      <c r="D1" s="24" t="s">
        <v>80</v>
      </c>
      <c r="E1" s="100" t="str">
        <f>IF(评分表!B3="","",评分表!B3)</f>
        <v/>
      </c>
      <c r="F1" s="100"/>
      <c r="G1" s="100"/>
      <c r="H1" s="25" t="s">
        <v>27</v>
      </c>
      <c r="I1" s="105">
        <f>SUM(K5:K12)</f>
        <v>0</v>
      </c>
      <c r="J1" s="105"/>
      <c r="K1" s="26" t="s">
        <v>19</v>
      </c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s="12" customFormat="1" ht="39.950000000000003" customHeight="1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s="12" customFormat="1" ht="39.950000000000003" customHeight="1">
      <c r="A3" s="28" t="s">
        <v>14</v>
      </c>
      <c r="B3" s="28" t="s">
        <v>42</v>
      </c>
      <c r="C3" s="28" t="s">
        <v>47</v>
      </c>
      <c r="D3" s="28" t="s">
        <v>44</v>
      </c>
      <c r="E3" s="28" t="s">
        <v>43</v>
      </c>
      <c r="F3" s="28" t="s">
        <v>161</v>
      </c>
      <c r="G3" s="28" t="s">
        <v>162</v>
      </c>
      <c r="H3" s="28" t="s">
        <v>163</v>
      </c>
      <c r="I3" s="28" t="s">
        <v>164</v>
      </c>
      <c r="J3" s="28" t="s">
        <v>165</v>
      </c>
      <c r="K3" s="28" t="s">
        <v>38</v>
      </c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s="12" customFormat="1" ht="39.950000000000003" customHeight="1">
      <c r="A4" s="67" t="s">
        <v>34</v>
      </c>
      <c r="B4" s="71" t="s">
        <v>45</v>
      </c>
      <c r="C4" s="71" t="s">
        <v>48</v>
      </c>
      <c r="D4" s="71">
        <v>2019</v>
      </c>
      <c r="E4" s="71" t="s">
        <v>46</v>
      </c>
      <c r="F4" s="106" t="s">
        <v>21</v>
      </c>
      <c r="G4" s="107"/>
      <c r="H4" s="107"/>
      <c r="I4" s="107"/>
      <c r="J4" s="108"/>
      <c r="K4" s="36" t="s">
        <v>41</v>
      </c>
      <c r="L4" s="47"/>
      <c r="M4" s="48" t="s">
        <v>172</v>
      </c>
      <c r="N4" s="48" t="s">
        <v>173</v>
      </c>
      <c r="O4" s="48" t="s">
        <v>174</v>
      </c>
      <c r="P4" s="48"/>
      <c r="Q4" s="49" t="s">
        <v>175</v>
      </c>
      <c r="R4" s="49" t="s">
        <v>176</v>
      </c>
      <c r="S4" s="49" t="s">
        <v>178</v>
      </c>
      <c r="T4" s="47" t="s">
        <v>177</v>
      </c>
      <c r="U4" s="47" t="s">
        <v>26</v>
      </c>
      <c r="V4" s="46"/>
      <c r="W4" s="46"/>
      <c r="X4" s="46"/>
    </row>
    <row r="5" spans="1:24" s="12" customFormat="1" ht="39.950000000000003" customHeight="1">
      <c r="A5" s="29">
        <v>1</v>
      </c>
      <c r="B5" s="19"/>
      <c r="C5" s="19"/>
      <c r="D5" s="19"/>
      <c r="E5" s="19"/>
      <c r="F5" s="17"/>
      <c r="G5" s="17"/>
      <c r="H5" s="17"/>
      <c r="I5" s="17"/>
      <c r="J5" s="17"/>
      <c r="K5" s="33">
        <f>IFERROR(U5,0)</f>
        <v>0</v>
      </c>
      <c r="L5" s="47"/>
      <c r="M5" s="48">
        <f>IFERROR(VLOOKUP(F5,数据来源!$S$2:$T$4,2,FALSE),0)</f>
        <v>0</v>
      </c>
      <c r="N5" s="48">
        <f>IFERROR(VLOOKUP(G5,数据来源!$V$2:$W$3,2,FALSE),0)*M5</f>
        <v>0</v>
      </c>
      <c r="O5" s="48">
        <f>IFERROR(VLOOKUP(H5,数据来源!$X$2:$Y$4,2,FALSE),0)*N5</f>
        <v>0</v>
      </c>
      <c r="P5" s="48"/>
      <c r="Q5" s="48">
        <f>IFERROR(1/I5,0)*O5</f>
        <v>0</v>
      </c>
      <c r="R5" s="47">
        <f>IFERROR(VLOOKUP(F5,数据来源!$S$2:$U$4,3,FALSE),0)*IFERROR(VLOOKUP(G5,数据来源!$V$2:$W$3,2,FALSE),0)</f>
        <v>0</v>
      </c>
      <c r="S5" s="47">
        <f>IF(H5="参编",1,0)</f>
        <v>0</v>
      </c>
      <c r="T5" s="47">
        <f>S5*R5*(IFERROR(J5,0))</f>
        <v>0</v>
      </c>
      <c r="U5" s="47">
        <f>Q5+T5</f>
        <v>0</v>
      </c>
      <c r="V5" s="46"/>
      <c r="W5" s="46"/>
      <c r="X5" s="46"/>
    </row>
    <row r="6" spans="1:24" s="12" customFormat="1" ht="39.950000000000003" customHeight="1">
      <c r="A6" s="29">
        <v>2</v>
      </c>
      <c r="B6" s="19"/>
      <c r="C6" s="19"/>
      <c r="D6" s="19"/>
      <c r="E6" s="19"/>
      <c r="F6" s="17"/>
      <c r="G6" s="17"/>
      <c r="H6" s="17"/>
      <c r="I6" s="17"/>
      <c r="J6" s="17"/>
      <c r="K6" s="33">
        <f t="shared" ref="K6:K12" si="0">IFERROR(U6,0)</f>
        <v>0</v>
      </c>
      <c r="L6" s="47"/>
      <c r="M6" s="48">
        <f>IFERROR(VLOOKUP(F6,数据来源!$S$2:$T$4,2,FALSE),0)</f>
        <v>0</v>
      </c>
      <c r="N6" s="48">
        <f>IFERROR(VLOOKUP(G6,数据来源!$V$2:$W$3,2,FALSE),0)*M6</f>
        <v>0</v>
      </c>
      <c r="O6" s="48">
        <f>IFERROR(VLOOKUP(H6,数据来源!$X$2:$Y$4,2,FALSE),0)*N6</f>
        <v>0</v>
      </c>
      <c r="P6" s="48"/>
      <c r="Q6" s="48">
        <f t="shared" ref="Q6:Q12" si="1">IFERROR(1/I6,0)*O6</f>
        <v>0</v>
      </c>
      <c r="R6" s="47">
        <f>IFERROR(VLOOKUP(F6,数据来源!$S$2:$U$4,3,FALSE),0)*IFERROR(VLOOKUP(G6,数据来源!$V$2:$W$3,2,FALSE),0)</f>
        <v>0</v>
      </c>
      <c r="S6" s="47">
        <f t="shared" ref="S6:S12" si="2">IF(H6="参编",1,0)</f>
        <v>0</v>
      </c>
      <c r="T6" s="47">
        <f t="shared" ref="T6:T12" si="3">S6*R6*(IFERROR(J6,0))</f>
        <v>0</v>
      </c>
      <c r="U6" s="47">
        <f t="shared" ref="U6:U12" si="4">Q6+T6</f>
        <v>0</v>
      </c>
      <c r="V6" s="46"/>
      <c r="W6" s="46"/>
      <c r="X6" s="46"/>
    </row>
    <row r="7" spans="1:24" s="12" customFormat="1" ht="39.950000000000003" customHeight="1">
      <c r="A7" s="29">
        <v>3</v>
      </c>
      <c r="B7" s="19"/>
      <c r="C7" s="19"/>
      <c r="D7" s="19"/>
      <c r="E7" s="19"/>
      <c r="F7" s="17"/>
      <c r="G7" s="17"/>
      <c r="H7" s="17"/>
      <c r="I7" s="17"/>
      <c r="J7" s="17"/>
      <c r="K7" s="33">
        <f t="shared" si="0"/>
        <v>0</v>
      </c>
      <c r="L7" s="47"/>
      <c r="M7" s="48">
        <f>IFERROR(VLOOKUP(F7,数据来源!$S$2:$T$4,2,FALSE),0)</f>
        <v>0</v>
      </c>
      <c r="N7" s="48">
        <f>IFERROR(VLOOKUP(G7,数据来源!$V$2:$W$3,2,FALSE),0)*M7</f>
        <v>0</v>
      </c>
      <c r="O7" s="48">
        <f>IFERROR(VLOOKUP(H7,数据来源!$X$2:$Y$4,2,FALSE),0)*N7</f>
        <v>0</v>
      </c>
      <c r="P7" s="48"/>
      <c r="Q7" s="48">
        <f t="shared" si="1"/>
        <v>0</v>
      </c>
      <c r="R7" s="47">
        <f>IFERROR(VLOOKUP(F7,数据来源!$S$2:$U$4,3,FALSE),0)*IFERROR(VLOOKUP(G7,数据来源!$V$2:$W$3,2,FALSE),0)</f>
        <v>0</v>
      </c>
      <c r="S7" s="47">
        <f t="shared" si="2"/>
        <v>0</v>
      </c>
      <c r="T7" s="47">
        <f t="shared" si="3"/>
        <v>0</v>
      </c>
      <c r="U7" s="47">
        <f t="shared" si="4"/>
        <v>0</v>
      </c>
      <c r="V7" s="46"/>
      <c r="W7" s="46"/>
      <c r="X7" s="46"/>
    </row>
    <row r="8" spans="1:24" s="12" customFormat="1" ht="39.950000000000003" customHeight="1">
      <c r="A8" s="29">
        <v>4</v>
      </c>
      <c r="B8" s="19"/>
      <c r="C8" s="19"/>
      <c r="D8" s="19"/>
      <c r="E8" s="19"/>
      <c r="F8" s="17"/>
      <c r="G8" s="17"/>
      <c r="H8" s="17"/>
      <c r="I8" s="17"/>
      <c r="J8" s="17"/>
      <c r="K8" s="33">
        <f t="shared" si="0"/>
        <v>0</v>
      </c>
      <c r="L8" s="47"/>
      <c r="M8" s="48">
        <f>IFERROR(VLOOKUP(F8,数据来源!$S$2:$T$4,2,FALSE),0)</f>
        <v>0</v>
      </c>
      <c r="N8" s="48">
        <f>IFERROR(VLOOKUP(G8,数据来源!$V$2:$W$3,2,FALSE),0)*M8</f>
        <v>0</v>
      </c>
      <c r="O8" s="48">
        <f>IFERROR(VLOOKUP(H8,数据来源!$X$2:$Y$4,2,FALSE),0)*N8</f>
        <v>0</v>
      </c>
      <c r="P8" s="48"/>
      <c r="Q8" s="48">
        <f t="shared" si="1"/>
        <v>0</v>
      </c>
      <c r="R8" s="47">
        <f>IFERROR(VLOOKUP(F8,数据来源!$S$2:$U$4,3,FALSE),0)*IFERROR(VLOOKUP(G8,数据来源!$V$2:$W$3,2,FALSE),0)</f>
        <v>0</v>
      </c>
      <c r="S8" s="47">
        <f t="shared" si="2"/>
        <v>0</v>
      </c>
      <c r="T8" s="47">
        <f t="shared" si="3"/>
        <v>0</v>
      </c>
      <c r="U8" s="47">
        <f t="shared" si="4"/>
        <v>0</v>
      </c>
      <c r="V8" s="46"/>
      <c r="W8" s="46"/>
      <c r="X8" s="46"/>
    </row>
    <row r="9" spans="1:24" s="12" customFormat="1" ht="39.950000000000003" customHeight="1">
      <c r="A9" s="29">
        <v>5</v>
      </c>
      <c r="B9" s="19"/>
      <c r="C9" s="19"/>
      <c r="D9" s="19"/>
      <c r="E9" s="19"/>
      <c r="F9" s="17"/>
      <c r="G9" s="17"/>
      <c r="H9" s="17"/>
      <c r="I9" s="17"/>
      <c r="J9" s="17"/>
      <c r="K9" s="33">
        <f t="shared" si="0"/>
        <v>0</v>
      </c>
      <c r="L9" s="47"/>
      <c r="M9" s="48">
        <f>IFERROR(VLOOKUP(F9,数据来源!$S$2:$T$4,2,FALSE),0)</f>
        <v>0</v>
      </c>
      <c r="N9" s="48">
        <f>IFERROR(VLOOKUP(G9,数据来源!$V$2:$W$3,2,FALSE),0)*M9</f>
        <v>0</v>
      </c>
      <c r="O9" s="48">
        <f>IFERROR(VLOOKUP(H9,数据来源!$X$2:$Y$4,2,FALSE),0)*N9</f>
        <v>0</v>
      </c>
      <c r="P9" s="48"/>
      <c r="Q9" s="48">
        <f t="shared" si="1"/>
        <v>0</v>
      </c>
      <c r="R9" s="47">
        <f>IFERROR(VLOOKUP(F9,数据来源!$S$2:$U$4,3,FALSE),0)*IFERROR(VLOOKUP(G9,数据来源!$V$2:$W$3,2,FALSE),0)</f>
        <v>0</v>
      </c>
      <c r="S9" s="47">
        <f t="shared" si="2"/>
        <v>0</v>
      </c>
      <c r="T9" s="47">
        <f t="shared" si="3"/>
        <v>0</v>
      </c>
      <c r="U9" s="47">
        <f t="shared" si="4"/>
        <v>0</v>
      </c>
      <c r="V9" s="46"/>
      <c r="W9" s="46"/>
      <c r="X9" s="46"/>
    </row>
    <row r="10" spans="1:24" s="12" customFormat="1" ht="39.950000000000003" customHeight="1">
      <c r="A10" s="29">
        <v>6</v>
      </c>
      <c r="B10" s="19"/>
      <c r="C10" s="19"/>
      <c r="D10" s="19"/>
      <c r="E10" s="19"/>
      <c r="F10" s="17"/>
      <c r="G10" s="17"/>
      <c r="H10" s="17"/>
      <c r="I10" s="17"/>
      <c r="J10" s="17"/>
      <c r="K10" s="33">
        <f t="shared" si="0"/>
        <v>0</v>
      </c>
      <c r="L10" s="47"/>
      <c r="M10" s="48">
        <f>IFERROR(VLOOKUP(F10,数据来源!$S$2:$T$4,2,FALSE),0)</f>
        <v>0</v>
      </c>
      <c r="N10" s="48">
        <f>IFERROR(VLOOKUP(G10,数据来源!$V$2:$W$3,2,FALSE),0)*M10</f>
        <v>0</v>
      </c>
      <c r="O10" s="48">
        <f>IFERROR(VLOOKUP(H10,数据来源!$X$2:$Y$4,2,FALSE),0)*N10</f>
        <v>0</v>
      </c>
      <c r="P10" s="48"/>
      <c r="Q10" s="48">
        <f t="shared" si="1"/>
        <v>0</v>
      </c>
      <c r="R10" s="47">
        <f>IFERROR(VLOOKUP(F10,数据来源!$S$2:$U$4,3,FALSE),0)*IFERROR(VLOOKUP(G10,数据来源!$V$2:$W$3,2,FALSE),0)</f>
        <v>0</v>
      </c>
      <c r="S10" s="47">
        <f t="shared" si="2"/>
        <v>0</v>
      </c>
      <c r="T10" s="47">
        <f t="shared" si="3"/>
        <v>0</v>
      </c>
      <c r="U10" s="47">
        <f t="shared" si="4"/>
        <v>0</v>
      </c>
      <c r="V10" s="46"/>
      <c r="W10" s="46"/>
      <c r="X10" s="46"/>
    </row>
    <row r="11" spans="1:24" s="12" customFormat="1" ht="39.950000000000003" customHeight="1">
      <c r="A11" s="29">
        <v>7</v>
      </c>
      <c r="B11" s="19"/>
      <c r="C11" s="19"/>
      <c r="D11" s="19"/>
      <c r="E11" s="19"/>
      <c r="F11" s="17"/>
      <c r="G11" s="17"/>
      <c r="H11" s="17"/>
      <c r="I11" s="17"/>
      <c r="J11" s="17"/>
      <c r="K11" s="33">
        <f t="shared" si="0"/>
        <v>0</v>
      </c>
      <c r="L11" s="47"/>
      <c r="M11" s="48">
        <f>IFERROR(VLOOKUP(F11,数据来源!$S$2:$T$4,2,FALSE),0)</f>
        <v>0</v>
      </c>
      <c r="N11" s="48">
        <f>IFERROR(VLOOKUP(G11,数据来源!$V$2:$W$3,2,FALSE),0)*M11</f>
        <v>0</v>
      </c>
      <c r="O11" s="48">
        <f>IFERROR(VLOOKUP(H11,数据来源!$X$2:$Y$4,2,FALSE),0)*N11</f>
        <v>0</v>
      </c>
      <c r="P11" s="48"/>
      <c r="Q11" s="48">
        <f t="shared" si="1"/>
        <v>0</v>
      </c>
      <c r="R11" s="47">
        <f>IFERROR(VLOOKUP(F11,数据来源!$S$2:$U$4,3,FALSE),0)*IFERROR(VLOOKUP(G11,数据来源!$V$2:$W$3,2,FALSE),0)</f>
        <v>0</v>
      </c>
      <c r="S11" s="47">
        <f t="shared" si="2"/>
        <v>0</v>
      </c>
      <c r="T11" s="47">
        <f t="shared" si="3"/>
        <v>0</v>
      </c>
      <c r="U11" s="47">
        <f t="shared" si="4"/>
        <v>0</v>
      </c>
      <c r="V11" s="46"/>
      <c r="W11" s="46"/>
      <c r="X11" s="46"/>
    </row>
    <row r="12" spans="1:24" s="12" customFormat="1" ht="39.950000000000003" customHeight="1">
      <c r="A12" s="29">
        <v>8</v>
      </c>
      <c r="B12" s="19"/>
      <c r="C12" s="19"/>
      <c r="D12" s="19"/>
      <c r="E12" s="19"/>
      <c r="F12" s="17"/>
      <c r="G12" s="17"/>
      <c r="H12" s="17"/>
      <c r="I12" s="17"/>
      <c r="J12" s="17"/>
      <c r="K12" s="33">
        <f t="shared" si="0"/>
        <v>0</v>
      </c>
      <c r="L12" s="47"/>
      <c r="M12" s="48">
        <f>IFERROR(VLOOKUP(F12,数据来源!$S$2:$T$4,2,FALSE),0)</f>
        <v>0</v>
      </c>
      <c r="N12" s="48">
        <f>IFERROR(VLOOKUP(G12,数据来源!$V$2:$W$3,2,FALSE),0)*M12</f>
        <v>0</v>
      </c>
      <c r="O12" s="48">
        <f>IFERROR(VLOOKUP(H12,数据来源!$X$2:$Y$4,2,FALSE),0)*N12</f>
        <v>0</v>
      </c>
      <c r="P12" s="48"/>
      <c r="Q12" s="48">
        <f t="shared" si="1"/>
        <v>0</v>
      </c>
      <c r="R12" s="47">
        <f>IFERROR(VLOOKUP(F12,数据来源!$S$2:$U$4,3,FALSE),0)*IFERROR(VLOOKUP(G12,数据来源!$V$2:$W$3,2,FALSE),0)</f>
        <v>0</v>
      </c>
      <c r="S12" s="47">
        <f t="shared" si="2"/>
        <v>0</v>
      </c>
      <c r="T12" s="47">
        <f t="shared" si="3"/>
        <v>0</v>
      </c>
      <c r="U12" s="47">
        <f t="shared" si="4"/>
        <v>0</v>
      </c>
      <c r="V12" s="46"/>
      <c r="W12" s="46"/>
      <c r="X12" s="46"/>
    </row>
    <row r="13" spans="1:24" s="12" customFormat="1" ht="39.950000000000003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46"/>
      <c r="M13" s="48"/>
      <c r="N13" s="48"/>
      <c r="O13" s="48"/>
      <c r="P13" s="48"/>
      <c r="Q13" s="48"/>
      <c r="R13" s="47"/>
      <c r="S13" s="46"/>
      <c r="T13" s="46"/>
      <c r="U13" s="46"/>
      <c r="V13" s="46"/>
      <c r="W13" s="46"/>
      <c r="X13" s="46"/>
    </row>
    <row r="14" spans="1:24" s="12" customFormat="1" ht="39.950000000000003" customHeight="1">
      <c r="A14" s="99" t="s">
        <v>52</v>
      </c>
      <c r="B14" s="99"/>
      <c r="C14" s="99"/>
      <c r="D14" s="7" t="s">
        <v>80</v>
      </c>
      <c r="E14" s="100" t="str">
        <f>IF(评分表!B3="","",评分表!B3)</f>
        <v/>
      </c>
      <c r="F14" s="100"/>
      <c r="G14" s="100"/>
      <c r="H14" s="10" t="s">
        <v>27</v>
      </c>
      <c r="I14" s="105">
        <f>SUM(K18:K25)</f>
        <v>0</v>
      </c>
      <c r="J14" s="105"/>
      <c r="K14" s="11" t="s">
        <v>19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s="12" customFormat="1" ht="39.950000000000003" customHeight="1">
      <c r="A15" s="104" t="s">
        <v>179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s="12" customFormat="1" ht="39.950000000000003" customHeight="1">
      <c r="A16" s="28" t="s">
        <v>14</v>
      </c>
      <c r="B16" s="110" t="s">
        <v>53</v>
      </c>
      <c r="C16" s="110"/>
      <c r="D16" s="110"/>
      <c r="E16" s="28" t="s">
        <v>54</v>
      </c>
      <c r="F16" s="28" t="s">
        <v>56</v>
      </c>
      <c r="G16" s="110" t="s">
        <v>57</v>
      </c>
      <c r="H16" s="113"/>
      <c r="I16" s="28" t="s">
        <v>191</v>
      </c>
      <c r="J16" s="45" t="s">
        <v>190</v>
      </c>
      <c r="K16" s="28" t="s">
        <v>38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s="12" customFormat="1" ht="39.950000000000003" customHeight="1">
      <c r="A17" s="67" t="s">
        <v>34</v>
      </c>
      <c r="B17" s="111" t="s">
        <v>55</v>
      </c>
      <c r="C17" s="111"/>
      <c r="D17" s="111"/>
      <c r="E17" s="67" t="s">
        <v>58</v>
      </c>
      <c r="F17" s="67">
        <v>2019</v>
      </c>
      <c r="G17" s="111" t="s">
        <v>21</v>
      </c>
      <c r="H17" s="114"/>
      <c r="I17" s="114"/>
      <c r="J17" s="114"/>
      <c r="K17" s="36" t="s">
        <v>41</v>
      </c>
      <c r="L17" s="46"/>
      <c r="M17" s="48" t="s">
        <v>192</v>
      </c>
      <c r="N17" s="48" t="s">
        <v>193</v>
      </c>
      <c r="O17" s="48" t="s">
        <v>194</v>
      </c>
      <c r="P17" s="48" t="s">
        <v>190</v>
      </c>
      <c r="Q17" s="48" t="s">
        <v>195</v>
      </c>
      <c r="R17" s="47" t="s">
        <v>8</v>
      </c>
      <c r="S17" s="46"/>
      <c r="T17" s="46"/>
      <c r="U17" s="46"/>
      <c r="V17" s="46"/>
      <c r="W17" s="46"/>
      <c r="X17" s="46"/>
    </row>
    <row r="18" spans="1:24" s="12" customFormat="1" ht="39.950000000000003" customHeight="1">
      <c r="A18" s="68">
        <v>1</v>
      </c>
      <c r="B18" s="112"/>
      <c r="C18" s="112"/>
      <c r="D18" s="112"/>
      <c r="E18" s="69"/>
      <c r="F18" s="69"/>
      <c r="G18" s="115"/>
      <c r="H18" s="116"/>
      <c r="I18" s="70"/>
      <c r="J18" s="70"/>
      <c r="K18" s="16">
        <f>IFERROR(R18,0)</f>
        <v>0</v>
      </c>
      <c r="L18" s="46"/>
      <c r="M18" s="47">
        <f>IFERROR(VLOOKUP(G18,数据来源!$AA$2:$AB$5,2,FALSE),0)</f>
        <v>0</v>
      </c>
      <c r="N18" s="47">
        <f>IFERROR(VLOOKUP(I18,数据来源!$AC$2:$AD$5,2,FALSE),0)</f>
        <v>0</v>
      </c>
      <c r="O18" s="47">
        <f>M18*N18</f>
        <v>0</v>
      </c>
      <c r="P18" s="47">
        <f t="shared" ref="P18:P25" si="5">IFERROR(IF((J18&lt;4)*(J18&gt;0),0,J18),0)</f>
        <v>0</v>
      </c>
      <c r="Q18" s="47">
        <f t="shared" ref="Q18:Q25" si="6">IF(I18="其他排名",0.05,0)*M18*IFERROR(1/(P18-3),0)</f>
        <v>0</v>
      </c>
      <c r="R18" s="47">
        <f>O18+Q18</f>
        <v>0</v>
      </c>
      <c r="S18" s="46"/>
      <c r="T18" s="46"/>
      <c r="U18" s="46"/>
      <c r="V18" s="46"/>
      <c r="W18" s="46"/>
      <c r="X18" s="46"/>
    </row>
    <row r="19" spans="1:24" s="12" customFormat="1" ht="39.950000000000003" customHeight="1">
      <c r="A19" s="29">
        <v>2</v>
      </c>
      <c r="B19" s="109"/>
      <c r="C19" s="109"/>
      <c r="D19" s="109"/>
      <c r="E19" s="19"/>
      <c r="F19" s="19"/>
      <c r="G19" s="117"/>
      <c r="H19" s="118"/>
      <c r="I19" s="17"/>
      <c r="J19" s="17"/>
      <c r="K19" s="16">
        <f t="shared" ref="K19:K25" si="7">IFERROR(R19,0)</f>
        <v>0</v>
      </c>
      <c r="L19" s="46"/>
      <c r="M19" s="47">
        <f>IFERROR(VLOOKUP(G19,数据来源!$AA$2:$AB$5,2,FALSE),0)</f>
        <v>0</v>
      </c>
      <c r="N19" s="47">
        <f>IFERROR(VLOOKUP(I19,数据来源!$AC$2:$AD$5,2,FALSE),0)</f>
        <v>0</v>
      </c>
      <c r="O19" s="47">
        <f t="shared" ref="O19:O25" si="8">M19*N19</f>
        <v>0</v>
      </c>
      <c r="P19" s="47">
        <f t="shared" si="5"/>
        <v>0</v>
      </c>
      <c r="Q19" s="47">
        <f t="shared" si="6"/>
        <v>0</v>
      </c>
      <c r="R19" s="47">
        <f t="shared" ref="R19:R25" si="9">O19+Q19</f>
        <v>0</v>
      </c>
      <c r="S19" s="46"/>
      <c r="T19" s="46"/>
      <c r="U19" s="46"/>
      <c r="V19" s="46"/>
      <c r="W19" s="46"/>
      <c r="X19" s="46"/>
    </row>
    <row r="20" spans="1:24" s="12" customFormat="1" ht="39.950000000000003" customHeight="1">
      <c r="A20" s="29">
        <v>3</v>
      </c>
      <c r="B20" s="109"/>
      <c r="C20" s="109"/>
      <c r="D20" s="109"/>
      <c r="E20" s="19"/>
      <c r="F20" s="19"/>
      <c r="G20" s="117"/>
      <c r="H20" s="118"/>
      <c r="I20" s="17"/>
      <c r="J20" s="17"/>
      <c r="K20" s="16">
        <f t="shared" si="7"/>
        <v>0</v>
      </c>
      <c r="L20" s="46"/>
      <c r="M20" s="47">
        <f>IFERROR(VLOOKUP(G20,数据来源!$AA$2:$AB$5,2,FALSE),0)</f>
        <v>0</v>
      </c>
      <c r="N20" s="47">
        <f>IFERROR(VLOOKUP(I20,数据来源!$AC$2:$AD$5,2,FALSE),0)</f>
        <v>0</v>
      </c>
      <c r="O20" s="47">
        <f t="shared" si="8"/>
        <v>0</v>
      </c>
      <c r="P20" s="47">
        <f t="shared" si="5"/>
        <v>0</v>
      </c>
      <c r="Q20" s="47">
        <f t="shared" si="6"/>
        <v>0</v>
      </c>
      <c r="R20" s="47">
        <f t="shared" si="9"/>
        <v>0</v>
      </c>
      <c r="S20" s="46"/>
      <c r="T20" s="46"/>
      <c r="U20" s="46"/>
      <c r="V20" s="46"/>
      <c r="W20" s="46"/>
      <c r="X20" s="46"/>
    </row>
    <row r="21" spans="1:24" s="12" customFormat="1" ht="39.950000000000003" customHeight="1">
      <c r="A21" s="29">
        <v>4</v>
      </c>
      <c r="B21" s="109"/>
      <c r="C21" s="109"/>
      <c r="D21" s="109"/>
      <c r="E21" s="19"/>
      <c r="F21" s="19"/>
      <c r="G21" s="117"/>
      <c r="H21" s="118"/>
      <c r="I21" s="17"/>
      <c r="J21" s="17"/>
      <c r="K21" s="16">
        <f t="shared" si="7"/>
        <v>0</v>
      </c>
      <c r="L21" s="46"/>
      <c r="M21" s="47">
        <f>IFERROR(VLOOKUP(G21,数据来源!$AA$2:$AB$5,2,FALSE),0)</f>
        <v>0</v>
      </c>
      <c r="N21" s="47">
        <f>IFERROR(VLOOKUP(I21,数据来源!$AC$2:$AD$5,2,FALSE),0)</f>
        <v>0</v>
      </c>
      <c r="O21" s="47">
        <f t="shared" si="8"/>
        <v>0</v>
      </c>
      <c r="P21" s="47">
        <f t="shared" si="5"/>
        <v>0</v>
      </c>
      <c r="Q21" s="47">
        <f t="shared" si="6"/>
        <v>0</v>
      </c>
      <c r="R21" s="47">
        <f t="shared" si="9"/>
        <v>0</v>
      </c>
      <c r="S21" s="46"/>
      <c r="T21" s="46"/>
      <c r="U21" s="46"/>
      <c r="V21" s="46"/>
      <c r="W21" s="46"/>
      <c r="X21" s="46"/>
    </row>
    <row r="22" spans="1:24" s="12" customFormat="1" ht="39.950000000000003" customHeight="1">
      <c r="A22" s="29">
        <v>5</v>
      </c>
      <c r="B22" s="109"/>
      <c r="C22" s="109"/>
      <c r="D22" s="109"/>
      <c r="E22" s="19"/>
      <c r="F22" s="19"/>
      <c r="G22" s="117"/>
      <c r="H22" s="118"/>
      <c r="I22" s="17"/>
      <c r="J22" s="17"/>
      <c r="K22" s="16">
        <f t="shared" si="7"/>
        <v>0</v>
      </c>
      <c r="L22" s="46"/>
      <c r="M22" s="47">
        <f>IFERROR(VLOOKUP(G22,数据来源!$AA$2:$AB$5,2,FALSE),0)</f>
        <v>0</v>
      </c>
      <c r="N22" s="47">
        <f>IFERROR(VLOOKUP(I22,数据来源!$AC$2:$AD$5,2,FALSE),0)</f>
        <v>0</v>
      </c>
      <c r="O22" s="47">
        <f t="shared" si="8"/>
        <v>0</v>
      </c>
      <c r="P22" s="47">
        <f>IFERROR(IF((J22&lt;4)*(J22&gt;0),0,J22),0)</f>
        <v>0</v>
      </c>
      <c r="Q22" s="47">
        <f>IF(I22="其他排名",0.05,0)*M22*IFERROR(1/(P22-3),0)</f>
        <v>0</v>
      </c>
      <c r="R22" s="47">
        <f t="shared" si="9"/>
        <v>0</v>
      </c>
      <c r="S22" s="46"/>
      <c r="T22" s="46"/>
      <c r="U22" s="46"/>
      <c r="V22" s="46"/>
      <c r="W22" s="46"/>
      <c r="X22" s="46"/>
    </row>
    <row r="23" spans="1:24" s="12" customFormat="1" ht="39.950000000000003" customHeight="1">
      <c r="A23" s="29">
        <v>6</v>
      </c>
      <c r="B23" s="109"/>
      <c r="C23" s="109"/>
      <c r="D23" s="109"/>
      <c r="E23" s="19"/>
      <c r="F23" s="19"/>
      <c r="G23" s="117"/>
      <c r="H23" s="118"/>
      <c r="I23" s="17"/>
      <c r="J23" s="17"/>
      <c r="K23" s="16">
        <f t="shared" si="7"/>
        <v>0</v>
      </c>
      <c r="L23" s="46"/>
      <c r="M23" s="47">
        <f>IFERROR(VLOOKUP(G23,数据来源!$AA$2:$AB$5,2,FALSE),0)</f>
        <v>0</v>
      </c>
      <c r="N23" s="47">
        <f>IFERROR(VLOOKUP(I23,数据来源!$AC$2:$AD$5,2,FALSE),0)</f>
        <v>0</v>
      </c>
      <c r="O23" s="47">
        <f t="shared" si="8"/>
        <v>0</v>
      </c>
      <c r="P23" s="47">
        <f t="shared" si="5"/>
        <v>0</v>
      </c>
      <c r="Q23" s="47">
        <f t="shared" si="6"/>
        <v>0</v>
      </c>
      <c r="R23" s="47">
        <f t="shared" si="9"/>
        <v>0</v>
      </c>
      <c r="S23" s="46"/>
      <c r="T23" s="46"/>
      <c r="U23" s="46"/>
      <c r="V23" s="46"/>
      <c r="W23" s="46"/>
      <c r="X23" s="46"/>
    </row>
    <row r="24" spans="1:24" s="12" customFormat="1" ht="39.950000000000003" customHeight="1">
      <c r="A24" s="29">
        <v>7</v>
      </c>
      <c r="B24" s="109"/>
      <c r="C24" s="109"/>
      <c r="D24" s="109"/>
      <c r="E24" s="19"/>
      <c r="F24" s="19"/>
      <c r="G24" s="117"/>
      <c r="H24" s="118"/>
      <c r="I24" s="17"/>
      <c r="J24" s="17"/>
      <c r="K24" s="16">
        <f t="shared" si="7"/>
        <v>0</v>
      </c>
      <c r="L24" s="46"/>
      <c r="M24" s="47">
        <f>IFERROR(VLOOKUP(G24,数据来源!$AA$2:$AB$5,2,FALSE),0)</f>
        <v>0</v>
      </c>
      <c r="N24" s="47">
        <f>IFERROR(VLOOKUP(I24,数据来源!$AC$2:$AD$5,2,FALSE),0)</f>
        <v>0</v>
      </c>
      <c r="O24" s="47">
        <f t="shared" si="8"/>
        <v>0</v>
      </c>
      <c r="P24" s="47">
        <f t="shared" si="5"/>
        <v>0</v>
      </c>
      <c r="Q24" s="47">
        <f t="shared" si="6"/>
        <v>0</v>
      </c>
      <c r="R24" s="47">
        <f t="shared" si="9"/>
        <v>0</v>
      </c>
      <c r="S24" s="46"/>
      <c r="T24" s="46"/>
      <c r="U24" s="46"/>
      <c r="V24" s="46"/>
      <c r="W24" s="46"/>
      <c r="X24" s="46"/>
    </row>
    <row r="25" spans="1:24" s="12" customFormat="1" ht="39.950000000000003" customHeight="1">
      <c r="A25" s="29">
        <v>8</v>
      </c>
      <c r="B25" s="109"/>
      <c r="C25" s="109"/>
      <c r="D25" s="109"/>
      <c r="E25" s="19"/>
      <c r="F25" s="19"/>
      <c r="G25" s="117"/>
      <c r="H25" s="118"/>
      <c r="I25" s="17"/>
      <c r="J25" s="17"/>
      <c r="K25" s="16">
        <f t="shared" si="7"/>
        <v>0</v>
      </c>
      <c r="L25" s="46"/>
      <c r="M25" s="47">
        <f>IFERROR(VLOOKUP(G25,数据来源!$AA$2:$AB$5,2,FALSE),0)</f>
        <v>0</v>
      </c>
      <c r="N25" s="47">
        <f>IFERROR(VLOOKUP(I25,数据来源!$AC$2:$AD$5,2,FALSE),0)</f>
        <v>0</v>
      </c>
      <c r="O25" s="47">
        <f t="shared" si="8"/>
        <v>0</v>
      </c>
      <c r="P25" s="47">
        <f t="shared" si="5"/>
        <v>0</v>
      </c>
      <c r="Q25" s="47">
        <f t="shared" si="6"/>
        <v>0</v>
      </c>
      <c r="R25" s="47">
        <f t="shared" si="9"/>
        <v>0</v>
      </c>
      <c r="S25" s="46"/>
      <c r="T25" s="46"/>
      <c r="U25" s="46"/>
      <c r="V25" s="46"/>
      <c r="W25" s="46"/>
      <c r="X25" s="46"/>
    </row>
    <row r="26" spans="1:24" s="12" customFormat="1" ht="39.950000000000003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s="12" customFormat="1" ht="39.950000000000003" customHeight="1">
      <c r="A27" s="99" t="s">
        <v>61</v>
      </c>
      <c r="B27" s="99"/>
      <c r="C27" s="99"/>
      <c r="D27" s="7" t="s">
        <v>80</v>
      </c>
      <c r="E27" s="100" t="str">
        <f>IF(评分表!B3="","",评分表!B3)</f>
        <v/>
      </c>
      <c r="F27" s="100"/>
      <c r="G27" s="100"/>
      <c r="H27" s="10" t="s">
        <v>27</v>
      </c>
      <c r="I27" s="105">
        <f>SUM(K31:K38)</f>
        <v>0</v>
      </c>
      <c r="J27" s="105"/>
      <c r="K27" s="11" t="s">
        <v>19</v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s="12" customFormat="1" ht="39.950000000000003" customHeight="1">
      <c r="A28" s="104" t="s">
        <v>159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s="12" customFormat="1" ht="39.950000000000003" customHeight="1">
      <c r="A29" s="13" t="s">
        <v>14</v>
      </c>
      <c r="B29" s="13" t="s">
        <v>62</v>
      </c>
      <c r="C29" s="13" t="s">
        <v>65</v>
      </c>
      <c r="D29" s="13" t="s">
        <v>63</v>
      </c>
      <c r="E29" s="110" t="s">
        <v>64</v>
      </c>
      <c r="F29" s="110"/>
      <c r="G29" s="110" t="s">
        <v>66</v>
      </c>
      <c r="H29" s="110"/>
      <c r="I29" s="28" t="s">
        <v>67</v>
      </c>
      <c r="J29" s="28" t="s">
        <v>190</v>
      </c>
      <c r="K29" s="13" t="s">
        <v>38</v>
      </c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s="12" customFormat="1" ht="39.950000000000003" customHeight="1">
      <c r="A30" s="67" t="s">
        <v>34</v>
      </c>
      <c r="B30" s="71" t="s">
        <v>76</v>
      </c>
      <c r="C30" s="71" t="s">
        <v>78</v>
      </c>
      <c r="D30" s="71">
        <v>2018</v>
      </c>
      <c r="E30" s="119" t="s">
        <v>77</v>
      </c>
      <c r="F30" s="119"/>
      <c r="G30" s="121" t="s">
        <v>21</v>
      </c>
      <c r="H30" s="121"/>
      <c r="I30" s="121"/>
      <c r="J30" s="121"/>
      <c r="K30" s="15" t="s">
        <v>41</v>
      </c>
      <c r="L30" s="46"/>
      <c r="M30" s="48" t="s">
        <v>196</v>
      </c>
      <c r="N30" s="48" t="s">
        <v>193</v>
      </c>
      <c r="O30" s="48" t="s">
        <v>194</v>
      </c>
      <c r="P30" s="48" t="s">
        <v>190</v>
      </c>
      <c r="Q30" s="48" t="s">
        <v>195</v>
      </c>
      <c r="R30" s="47" t="s">
        <v>8</v>
      </c>
      <c r="S30" s="46"/>
      <c r="T30" s="46"/>
      <c r="U30" s="46"/>
      <c r="V30" s="46"/>
      <c r="W30" s="46"/>
      <c r="X30" s="46"/>
    </row>
    <row r="31" spans="1:24" s="12" customFormat="1" ht="39.950000000000003" customHeight="1">
      <c r="A31" s="14">
        <v>1</v>
      </c>
      <c r="B31" s="19"/>
      <c r="C31" s="19"/>
      <c r="D31" s="19"/>
      <c r="E31" s="109"/>
      <c r="F31" s="109"/>
      <c r="G31" s="120"/>
      <c r="H31" s="120"/>
      <c r="I31" s="18"/>
      <c r="J31" s="18"/>
      <c r="K31" s="16">
        <f>IFERROR(R31,0)</f>
        <v>0</v>
      </c>
      <c r="L31" s="46"/>
      <c r="M31" s="47">
        <f>IFERROR(VLOOKUP(G31,数据来源!$AE$2:$AF$9,2,FALSE),0)</f>
        <v>0</v>
      </c>
      <c r="N31" s="47">
        <f>IFERROR(VLOOKUP(I31,数据来源!$AC$2:$AD$5,2,FALSE),0)</f>
        <v>0</v>
      </c>
      <c r="O31" s="47">
        <f>M31*N31</f>
        <v>0</v>
      </c>
      <c r="P31" s="47">
        <f t="shared" ref="P31" si="10">IFERROR(IF((J31&lt;4)*(J31&gt;0),0,J31),0)</f>
        <v>0</v>
      </c>
      <c r="Q31" s="47">
        <f t="shared" ref="Q31" si="11">IF(I31="其他排名",0.05,0)*M31*IFERROR(1/(P31-3),0)</f>
        <v>0</v>
      </c>
      <c r="R31" s="47">
        <f>O31+Q31</f>
        <v>0</v>
      </c>
      <c r="S31" s="46"/>
      <c r="T31" s="46"/>
      <c r="U31" s="46"/>
      <c r="V31" s="46"/>
      <c r="W31" s="46"/>
      <c r="X31" s="46"/>
    </row>
    <row r="32" spans="1:24" s="12" customFormat="1" ht="39.950000000000003" customHeight="1">
      <c r="A32" s="14">
        <v>2</v>
      </c>
      <c r="B32" s="19"/>
      <c r="C32" s="19"/>
      <c r="D32" s="19"/>
      <c r="E32" s="109"/>
      <c r="F32" s="109"/>
      <c r="G32" s="120"/>
      <c r="H32" s="120"/>
      <c r="I32" s="18"/>
      <c r="J32" s="18"/>
      <c r="K32" s="16">
        <f t="shared" ref="K32:K38" si="12">IFERROR(R32,0)</f>
        <v>0</v>
      </c>
      <c r="L32" s="46"/>
      <c r="M32" s="47">
        <f>IFERROR(VLOOKUP(G32,数据来源!$AE$2:$AF$9,2,FALSE),0)</f>
        <v>0</v>
      </c>
      <c r="N32" s="47">
        <f>IFERROR(VLOOKUP(I32,数据来源!$AC$2:$AD$5,2,FALSE),0)</f>
        <v>0</v>
      </c>
      <c r="O32" s="47">
        <f t="shared" ref="O32:O38" si="13">M32*N32</f>
        <v>0</v>
      </c>
      <c r="P32" s="47">
        <f t="shared" ref="P32:P38" si="14">IFERROR(IF((J32&lt;4)*(J32&gt;0),0,J32),0)</f>
        <v>0</v>
      </c>
      <c r="Q32" s="47">
        <f t="shared" ref="Q32:Q38" si="15">IF(I32="其他排名",0.05,0)*M32*IFERROR(1/(P32-3),0)</f>
        <v>0</v>
      </c>
      <c r="R32" s="47">
        <f t="shared" ref="R32:R38" si="16">O32+Q32</f>
        <v>0</v>
      </c>
      <c r="S32" s="46"/>
      <c r="T32" s="46"/>
      <c r="U32" s="46"/>
      <c r="V32" s="46"/>
      <c r="W32" s="46"/>
      <c r="X32" s="46"/>
    </row>
    <row r="33" spans="1:24" s="12" customFormat="1" ht="39.950000000000003" customHeight="1">
      <c r="A33" s="14">
        <v>3</v>
      </c>
      <c r="B33" s="19"/>
      <c r="C33" s="19"/>
      <c r="D33" s="19"/>
      <c r="E33" s="109"/>
      <c r="F33" s="109"/>
      <c r="G33" s="120"/>
      <c r="H33" s="120"/>
      <c r="I33" s="18"/>
      <c r="J33" s="18"/>
      <c r="K33" s="16">
        <f t="shared" si="12"/>
        <v>0</v>
      </c>
      <c r="L33" s="46"/>
      <c r="M33" s="47">
        <f>IFERROR(VLOOKUP(G33,数据来源!$AE$2:$AF$9,2,FALSE),0)</f>
        <v>0</v>
      </c>
      <c r="N33" s="47">
        <f>IFERROR(VLOOKUP(I33,数据来源!$AC$2:$AD$5,2,FALSE),0)</f>
        <v>0</v>
      </c>
      <c r="O33" s="47">
        <f t="shared" si="13"/>
        <v>0</v>
      </c>
      <c r="P33" s="47">
        <f t="shared" si="14"/>
        <v>0</v>
      </c>
      <c r="Q33" s="47">
        <f t="shared" si="15"/>
        <v>0</v>
      </c>
      <c r="R33" s="47">
        <f t="shared" si="16"/>
        <v>0</v>
      </c>
      <c r="S33" s="46"/>
      <c r="T33" s="46"/>
      <c r="U33" s="46"/>
      <c r="V33" s="46"/>
      <c r="W33" s="46"/>
      <c r="X33" s="46"/>
    </row>
    <row r="34" spans="1:24" s="12" customFormat="1" ht="39.950000000000003" customHeight="1">
      <c r="A34" s="14">
        <v>4</v>
      </c>
      <c r="B34" s="19"/>
      <c r="C34" s="19"/>
      <c r="D34" s="19"/>
      <c r="E34" s="109"/>
      <c r="F34" s="109"/>
      <c r="G34" s="120"/>
      <c r="H34" s="120"/>
      <c r="I34" s="18"/>
      <c r="J34" s="18"/>
      <c r="K34" s="16">
        <f t="shared" si="12"/>
        <v>0</v>
      </c>
      <c r="L34" s="46"/>
      <c r="M34" s="47">
        <f>IFERROR(VLOOKUP(G34,数据来源!$AE$2:$AF$9,2,FALSE),0)</f>
        <v>0</v>
      </c>
      <c r="N34" s="47">
        <f>IFERROR(VLOOKUP(I34,数据来源!$AC$2:$AD$5,2,FALSE),0)</f>
        <v>0</v>
      </c>
      <c r="O34" s="47">
        <f t="shared" si="13"/>
        <v>0</v>
      </c>
      <c r="P34" s="47">
        <f t="shared" si="14"/>
        <v>0</v>
      </c>
      <c r="Q34" s="47">
        <f t="shared" si="15"/>
        <v>0</v>
      </c>
      <c r="R34" s="47">
        <f t="shared" si="16"/>
        <v>0</v>
      </c>
      <c r="S34" s="46"/>
      <c r="T34" s="46"/>
      <c r="U34" s="46"/>
      <c r="V34" s="46"/>
      <c r="W34" s="46"/>
      <c r="X34" s="46"/>
    </row>
    <row r="35" spans="1:24" s="12" customFormat="1" ht="39.950000000000003" customHeight="1">
      <c r="A35" s="14">
        <v>5</v>
      </c>
      <c r="B35" s="19"/>
      <c r="C35" s="19"/>
      <c r="D35" s="19"/>
      <c r="E35" s="109"/>
      <c r="F35" s="109"/>
      <c r="G35" s="120"/>
      <c r="H35" s="120"/>
      <c r="I35" s="18"/>
      <c r="J35" s="18"/>
      <c r="K35" s="16">
        <f t="shared" si="12"/>
        <v>0</v>
      </c>
      <c r="L35" s="46"/>
      <c r="M35" s="47">
        <f>IFERROR(VLOOKUP(G35,数据来源!$AE$2:$AF$9,2,FALSE),0)</f>
        <v>0</v>
      </c>
      <c r="N35" s="47">
        <f>IFERROR(VLOOKUP(I35,数据来源!$AC$2:$AD$5,2,FALSE),0)</f>
        <v>0</v>
      </c>
      <c r="O35" s="47">
        <f t="shared" si="13"/>
        <v>0</v>
      </c>
      <c r="P35" s="47">
        <f t="shared" si="14"/>
        <v>0</v>
      </c>
      <c r="Q35" s="47">
        <f t="shared" si="15"/>
        <v>0</v>
      </c>
      <c r="R35" s="47">
        <f t="shared" si="16"/>
        <v>0</v>
      </c>
      <c r="S35" s="46"/>
      <c r="T35" s="46"/>
      <c r="U35" s="46"/>
      <c r="V35" s="46"/>
      <c r="W35" s="46"/>
      <c r="X35" s="46"/>
    </row>
    <row r="36" spans="1:24" s="12" customFormat="1" ht="39.950000000000003" customHeight="1">
      <c r="A36" s="14">
        <v>6</v>
      </c>
      <c r="B36" s="19"/>
      <c r="C36" s="19"/>
      <c r="D36" s="19"/>
      <c r="E36" s="109"/>
      <c r="F36" s="109"/>
      <c r="G36" s="120"/>
      <c r="H36" s="120"/>
      <c r="I36" s="18"/>
      <c r="J36" s="18"/>
      <c r="K36" s="16">
        <f t="shared" si="12"/>
        <v>0</v>
      </c>
      <c r="L36" s="46"/>
      <c r="M36" s="47">
        <f>IFERROR(VLOOKUP(G36,数据来源!$AE$2:$AF$9,2,FALSE),0)</f>
        <v>0</v>
      </c>
      <c r="N36" s="47">
        <f>IFERROR(VLOOKUP(I36,数据来源!$AC$2:$AD$5,2,FALSE),0)</f>
        <v>0</v>
      </c>
      <c r="O36" s="47">
        <f t="shared" si="13"/>
        <v>0</v>
      </c>
      <c r="P36" s="47">
        <f t="shared" si="14"/>
        <v>0</v>
      </c>
      <c r="Q36" s="47">
        <f t="shared" si="15"/>
        <v>0</v>
      </c>
      <c r="R36" s="47">
        <f t="shared" si="16"/>
        <v>0</v>
      </c>
      <c r="S36" s="46"/>
      <c r="T36" s="46"/>
      <c r="U36" s="46"/>
      <c r="V36" s="46"/>
      <c r="W36" s="46"/>
      <c r="X36" s="46"/>
    </row>
    <row r="37" spans="1:24" s="12" customFormat="1" ht="39.950000000000003" customHeight="1">
      <c r="A37" s="14">
        <v>7</v>
      </c>
      <c r="B37" s="19"/>
      <c r="C37" s="19"/>
      <c r="D37" s="19"/>
      <c r="E37" s="109"/>
      <c r="F37" s="109"/>
      <c r="G37" s="120"/>
      <c r="H37" s="120"/>
      <c r="I37" s="18"/>
      <c r="J37" s="18"/>
      <c r="K37" s="16">
        <f t="shared" si="12"/>
        <v>0</v>
      </c>
      <c r="L37" s="46"/>
      <c r="M37" s="47">
        <f>IFERROR(VLOOKUP(G37,数据来源!$AE$2:$AF$9,2,FALSE),0)</f>
        <v>0</v>
      </c>
      <c r="N37" s="47">
        <f>IFERROR(VLOOKUP(I37,数据来源!$AC$2:$AD$5,2,FALSE),0)</f>
        <v>0</v>
      </c>
      <c r="O37" s="47">
        <f t="shared" si="13"/>
        <v>0</v>
      </c>
      <c r="P37" s="47">
        <f t="shared" si="14"/>
        <v>0</v>
      </c>
      <c r="Q37" s="47">
        <f t="shared" si="15"/>
        <v>0</v>
      </c>
      <c r="R37" s="47">
        <f t="shared" si="16"/>
        <v>0</v>
      </c>
      <c r="S37" s="46"/>
      <c r="T37" s="46"/>
      <c r="U37" s="46"/>
      <c r="V37" s="46"/>
      <c r="W37" s="46"/>
      <c r="X37" s="46"/>
    </row>
    <row r="38" spans="1:24" s="12" customFormat="1" ht="39.950000000000003" customHeight="1">
      <c r="A38" s="14">
        <v>8</v>
      </c>
      <c r="B38" s="19"/>
      <c r="C38" s="19"/>
      <c r="D38" s="19"/>
      <c r="E38" s="109"/>
      <c r="F38" s="109"/>
      <c r="G38" s="120"/>
      <c r="H38" s="120"/>
      <c r="I38" s="18"/>
      <c r="J38" s="18"/>
      <c r="K38" s="16">
        <f t="shared" si="12"/>
        <v>0</v>
      </c>
      <c r="L38" s="46"/>
      <c r="M38" s="47">
        <f>IFERROR(VLOOKUP(G38,数据来源!$AE$2:$AF$9,2,FALSE),0)</f>
        <v>0</v>
      </c>
      <c r="N38" s="47">
        <f>IFERROR(VLOOKUP(I38,数据来源!$AC$2:$AD$5,2,FALSE),0)</f>
        <v>0</v>
      </c>
      <c r="O38" s="47">
        <f t="shared" si="13"/>
        <v>0</v>
      </c>
      <c r="P38" s="47">
        <f t="shared" si="14"/>
        <v>0</v>
      </c>
      <c r="Q38" s="47">
        <f t="shared" si="15"/>
        <v>0</v>
      </c>
      <c r="R38" s="47">
        <f t="shared" si="16"/>
        <v>0</v>
      </c>
      <c r="S38" s="46"/>
      <c r="T38" s="46"/>
      <c r="U38" s="46"/>
      <c r="V38" s="46"/>
      <c r="W38" s="46"/>
      <c r="X38" s="46"/>
    </row>
    <row r="39" spans="1:24" ht="39" hidden="1" customHeight="1"/>
  </sheetData>
  <sheetProtection password="CC61" sheet="1" objects="1" scenarios="1" selectLockedCells="1"/>
  <dataConsolidate/>
  <customSheetViews>
    <customSheetView guid="{EBBC92C7-7C16-4F31-9754-08FC5A4EAC2F}" scale="85" hiddenRows="1">
      <selection activeCell="B12" sqref="B12"/>
    </customSheetView>
  </customSheetViews>
  <mergeCells count="53">
    <mergeCell ref="E37:F37"/>
    <mergeCell ref="E38:F38"/>
    <mergeCell ref="G38:H38"/>
    <mergeCell ref="E33:F33"/>
    <mergeCell ref="E34:F34"/>
    <mergeCell ref="E35:F35"/>
    <mergeCell ref="G34:H34"/>
    <mergeCell ref="G37:H37"/>
    <mergeCell ref="G33:H33"/>
    <mergeCell ref="G35:H35"/>
    <mergeCell ref="G36:H36"/>
    <mergeCell ref="E36:F36"/>
    <mergeCell ref="E30:F30"/>
    <mergeCell ref="E31:F31"/>
    <mergeCell ref="E32:F32"/>
    <mergeCell ref="A27:C27"/>
    <mergeCell ref="E27:G27"/>
    <mergeCell ref="A28:K28"/>
    <mergeCell ref="E29:F29"/>
    <mergeCell ref="G29:H29"/>
    <mergeCell ref="G32:H32"/>
    <mergeCell ref="G31:H31"/>
    <mergeCell ref="G30:J30"/>
    <mergeCell ref="I27:J27"/>
    <mergeCell ref="B24:D24"/>
    <mergeCell ref="B25:D25"/>
    <mergeCell ref="B23:D23"/>
    <mergeCell ref="G25:H25"/>
    <mergeCell ref="B22:D22"/>
    <mergeCell ref="G22:H22"/>
    <mergeCell ref="G23:H23"/>
    <mergeCell ref="G24:H24"/>
    <mergeCell ref="B21:D21"/>
    <mergeCell ref="A14:C14"/>
    <mergeCell ref="E14:G14"/>
    <mergeCell ref="I14:J14"/>
    <mergeCell ref="A15:K15"/>
    <mergeCell ref="B16:D16"/>
    <mergeCell ref="B17:D17"/>
    <mergeCell ref="B18:D18"/>
    <mergeCell ref="B19:D19"/>
    <mergeCell ref="B20:D20"/>
    <mergeCell ref="G16:H16"/>
    <mergeCell ref="G17:J17"/>
    <mergeCell ref="G18:H18"/>
    <mergeCell ref="G19:H19"/>
    <mergeCell ref="G20:H20"/>
    <mergeCell ref="G21:H21"/>
    <mergeCell ref="A1:C1"/>
    <mergeCell ref="A2:K2"/>
    <mergeCell ref="E1:G1"/>
    <mergeCell ref="I1:J1"/>
    <mergeCell ref="F4:J4"/>
  </mergeCells>
  <phoneticPr fontId="1" type="noConversion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数据来源!$V$1:$V$2</xm:f>
          </x14:formula1>
          <xm:sqref>G13</xm:sqref>
        </x14:dataValidation>
        <x14:dataValidation type="list" allowBlank="1" showInputMessage="1" showErrorMessage="1">
          <x14:formula1>
            <xm:f>数据来源!$X$1:$X$3</xm:f>
          </x14:formula1>
          <xm:sqref>H13</xm:sqref>
        </x14:dataValidation>
        <x14:dataValidation type="list" allowBlank="1" showInputMessage="1" showErrorMessage="1">
          <x14:formula1>
            <xm:f>数据来源!$Z$2:$Z$11</xm:f>
          </x14:formula1>
          <xm:sqref>I13:J13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数据来源!$V$2:$V$3</xm:f>
          </x14:formula1>
          <xm:sqref>G5:G12</xm:sqref>
        </x14:dataValidation>
        <x14:dataValidation type="list" allowBlank="1" showInputMessage="1" showErrorMessage="1" promptTitle="请从下拉菜单中选择" prompt="请从下拉菜单中选择">
          <x14:formula1>
            <xm:f>数据来源!$S$2:$S$4</xm:f>
          </x14:formula1>
          <xm:sqref>F5:F12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数据来源!$X$2:$X$4</xm:f>
          </x14:formula1>
          <xm:sqref>H5:H12</xm:sqref>
        </x14:dataValidation>
        <x14:dataValidation type="list" allowBlank="1" showInputMessage="1" showErrorMessage="1" errorTitle="请从下拉菜单中选择" error="请从下拉菜单中选择" promptTitle="请从下拉菜单中选择" prompt="参编不填写此项。">
          <x14:formula1>
            <xm:f>数据来源!$Z$2:$Z$11</xm:f>
          </x14:formula1>
          <xm:sqref>I5:I12</xm:sqref>
        </x14:dataValidation>
        <x14:dataValidation type="list" allowBlank="1" showInputMessage="1" showErrorMessage="1" errorTitle="请从下拉菜单中选择" error="请从下拉菜单中选择" promptTitle="请从下拉菜单中选择" prompt="主编、副主编不填写此项。">
          <x14:formula1>
            <xm:f>数据来源!$Z$2:$Z$11</xm:f>
          </x14:formula1>
          <xm:sqref>J5:J12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数据来源!$AA$2:$AA$5</xm:f>
          </x14:formula1>
          <xm:sqref>G18:H25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数据来源!$AC$2:$AC$5</xm:f>
          </x14:formula1>
          <xm:sqref>I18:I25 I31:I38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数据来源!$Z$2:$Z$31</xm:f>
          </x14:formula1>
          <xm:sqref>J18:J25 J31:J38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数据来源!$AE$2:$AE$9</xm:f>
          </x14:formula1>
          <xm:sqref>G31:H38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topLeftCell="E1" workbookViewId="0">
      <selection activeCell="J9" sqref="J9"/>
    </sheetView>
  </sheetViews>
  <sheetFormatPr defaultRowHeight="14.25"/>
  <cols>
    <col min="3" max="3" width="11.875" customWidth="1"/>
    <col min="4" max="4" width="11.875" style="21" customWidth="1"/>
    <col min="5" max="5" width="12.375" customWidth="1"/>
    <col min="6" max="6" width="12.375" style="21" customWidth="1"/>
    <col min="9" max="10" width="9.125" style="21"/>
    <col min="11" max="11" width="11.625" customWidth="1"/>
    <col min="13" max="13" width="9.125" style="21"/>
    <col min="15" max="15" width="9.125" style="21"/>
    <col min="17" max="21" width="9.125" style="21"/>
    <col min="29" max="30" width="9.125" style="21"/>
    <col min="37" max="37" width="21.5" customWidth="1"/>
  </cols>
  <sheetData>
    <row r="1" spans="1:38">
      <c r="A1" s="1"/>
      <c r="B1" s="1" t="s">
        <v>91</v>
      </c>
      <c r="C1" s="1" t="s">
        <v>94</v>
      </c>
      <c r="D1" s="22" t="s">
        <v>110</v>
      </c>
      <c r="E1" s="1" t="s">
        <v>95</v>
      </c>
      <c r="F1" s="41" t="s">
        <v>110</v>
      </c>
      <c r="G1" s="5" t="s">
        <v>15</v>
      </c>
      <c r="H1" s="1" t="s">
        <v>20</v>
      </c>
      <c r="I1" s="41" t="s">
        <v>111</v>
      </c>
      <c r="J1" s="22"/>
      <c r="K1" s="1"/>
      <c r="L1" s="1"/>
      <c r="M1" s="22"/>
      <c r="N1" s="1"/>
      <c r="O1" s="22"/>
      <c r="P1" s="1"/>
      <c r="Q1" s="22" t="s">
        <v>139</v>
      </c>
      <c r="R1" s="22"/>
      <c r="S1" s="22"/>
      <c r="T1" s="22"/>
      <c r="U1" s="22"/>
      <c r="V1" s="1"/>
      <c r="W1" s="1"/>
      <c r="X1" s="1"/>
      <c r="Y1" s="1"/>
      <c r="Z1" s="21"/>
      <c r="AA1" s="21" t="s">
        <v>186</v>
      </c>
      <c r="AB1" s="21" t="s">
        <v>187</v>
      </c>
      <c r="AC1" s="21" t="s">
        <v>188</v>
      </c>
      <c r="AD1" s="21" t="s">
        <v>189</v>
      </c>
      <c r="AE1" s="21"/>
      <c r="AF1" s="21"/>
      <c r="AG1" s="1"/>
      <c r="AH1" s="1"/>
      <c r="AI1" s="4"/>
      <c r="AJ1" s="4"/>
      <c r="AK1" s="4"/>
      <c r="AL1" s="4"/>
    </row>
    <row r="2" spans="1:38">
      <c r="A2" s="1"/>
      <c r="B2" s="1" t="s">
        <v>92</v>
      </c>
      <c r="C2" s="22" t="s">
        <v>100</v>
      </c>
      <c r="D2" s="22">
        <v>101</v>
      </c>
      <c r="E2" s="1" t="s">
        <v>96</v>
      </c>
      <c r="F2" s="22">
        <v>10</v>
      </c>
      <c r="G2" s="1" t="s">
        <v>108</v>
      </c>
      <c r="H2" s="1">
        <v>1</v>
      </c>
      <c r="I2" s="22" t="s">
        <v>112</v>
      </c>
      <c r="J2" s="22">
        <v>0.8</v>
      </c>
      <c r="K2" s="1" t="s">
        <v>125</v>
      </c>
      <c r="L2" s="1">
        <v>1</v>
      </c>
      <c r="M2" s="22" t="s">
        <v>145</v>
      </c>
      <c r="N2" s="22" t="s">
        <v>39</v>
      </c>
      <c r="O2" s="22">
        <v>1</v>
      </c>
      <c r="P2" s="22">
        <v>300</v>
      </c>
      <c r="Q2" s="22" t="s">
        <v>140</v>
      </c>
      <c r="R2" s="22">
        <v>0.1</v>
      </c>
      <c r="S2" s="22" t="s">
        <v>169</v>
      </c>
      <c r="T2" s="41">
        <v>60</v>
      </c>
      <c r="U2" s="41">
        <v>3</v>
      </c>
      <c r="V2" s="22" t="s">
        <v>167</v>
      </c>
      <c r="W2" s="22">
        <v>1</v>
      </c>
      <c r="X2" s="22" t="s">
        <v>50</v>
      </c>
      <c r="Y2" s="22">
        <v>1</v>
      </c>
      <c r="Z2" s="1">
        <v>1</v>
      </c>
      <c r="AA2" s="4" t="s">
        <v>59</v>
      </c>
      <c r="AB2" s="4">
        <v>80</v>
      </c>
      <c r="AC2" s="4" t="s">
        <v>182</v>
      </c>
      <c r="AD2" s="4">
        <v>0.8</v>
      </c>
      <c r="AE2" s="4" t="s">
        <v>68</v>
      </c>
      <c r="AF2" s="4">
        <v>300</v>
      </c>
      <c r="AG2" s="1"/>
      <c r="AH2" s="1"/>
      <c r="AI2" s="4"/>
      <c r="AJ2" s="4"/>
      <c r="AK2" s="4"/>
      <c r="AL2" s="4"/>
    </row>
    <row r="3" spans="1:38">
      <c r="A3" s="1"/>
      <c r="B3" s="1" t="s">
        <v>93</v>
      </c>
      <c r="C3" s="22" t="s">
        <v>106</v>
      </c>
      <c r="D3" s="22">
        <v>100</v>
      </c>
      <c r="E3" s="1" t="s">
        <v>97</v>
      </c>
      <c r="F3" s="22">
        <v>8</v>
      </c>
      <c r="G3" s="1" t="s">
        <v>107</v>
      </c>
      <c r="H3" s="1">
        <v>0.3</v>
      </c>
      <c r="I3" s="22" t="s">
        <v>113</v>
      </c>
      <c r="J3" s="22">
        <v>0.8</v>
      </c>
      <c r="K3" s="1" t="s">
        <v>126</v>
      </c>
      <c r="L3" s="1">
        <v>0.5</v>
      </c>
      <c r="M3" s="22" t="s">
        <v>146</v>
      </c>
      <c r="N3" s="22" t="s">
        <v>40</v>
      </c>
      <c r="O3" s="22">
        <v>2</v>
      </c>
      <c r="P3" s="22">
        <v>80</v>
      </c>
      <c r="Q3" s="22" t="s">
        <v>142</v>
      </c>
      <c r="R3" s="22">
        <v>0.05</v>
      </c>
      <c r="S3" s="22" t="s">
        <v>170</v>
      </c>
      <c r="T3" s="41">
        <v>30</v>
      </c>
      <c r="U3" s="41">
        <v>2</v>
      </c>
      <c r="V3" s="22" t="s">
        <v>168</v>
      </c>
      <c r="W3" s="22">
        <v>0.3</v>
      </c>
      <c r="X3" s="22" t="s">
        <v>51</v>
      </c>
      <c r="Y3" s="22">
        <v>0.5</v>
      </c>
      <c r="Z3" s="1">
        <v>2</v>
      </c>
      <c r="AA3" s="4" t="s">
        <v>180</v>
      </c>
      <c r="AB3" s="4">
        <v>30</v>
      </c>
      <c r="AC3" s="4" t="s">
        <v>183</v>
      </c>
      <c r="AD3" s="4">
        <v>0.1</v>
      </c>
      <c r="AE3" s="4" t="s">
        <v>69</v>
      </c>
      <c r="AF3" s="4">
        <v>150</v>
      </c>
      <c r="AG3" s="1"/>
      <c r="AH3" s="1"/>
      <c r="AI3" s="4"/>
      <c r="AJ3" s="4"/>
      <c r="AK3" s="4"/>
      <c r="AL3" s="4"/>
    </row>
    <row r="4" spans="1:38">
      <c r="A4" s="1"/>
      <c r="B4" s="1"/>
      <c r="C4" s="22" t="s">
        <v>105</v>
      </c>
      <c r="D4" s="22">
        <v>80</v>
      </c>
      <c r="E4" s="20" t="s">
        <v>98</v>
      </c>
      <c r="F4" s="41">
        <v>4</v>
      </c>
      <c r="G4" s="1" t="s">
        <v>109</v>
      </c>
      <c r="H4" s="1">
        <v>0.1</v>
      </c>
      <c r="I4" s="41" t="s">
        <v>114</v>
      </c>
      <c r="J4" s="22">
        <v>0.8</v>
      </c>
      <c r="K4" s="1"/>
      <c r="L4" s="1"/>
      <c r="M4" s="22"/>
      <c r="N4" s="22" t="s">
        <v>130</v>
      </c>
      <c r="O4" s="22">
        <v>3</v>
      </c>
      <c r="P4" s="22">
        <v>50</v>
      </c>
      <c r="Q4" s="41" t="s">
        <v>141</v>
      </c>
      <c r="R4" s="22">
        <v>0.05</v>
      </c>
      <c r="S4" s="22" t="s">
        <v>171</v>
      </c>
      <c r="T4" s="41">
        <v>20</v>
      </c>
      <c r="U4" s="41">
        <v>1</v>
      </c>
      <c r="V4" s="22"/>
      <c r="W4" s="22"/>
      <c r="X4" s="41" t="s">
        <v>166</v>
      </c>
      <c r="Y4" s="22">
        <v>0</v>
      </c>
      <c r="Z4" s="1">
        <v>3</v>
      </c>
      <c r="AA4" s="4" t="s">
        <v>60</v>
      </c>
      <c r="AB4" s="4">
        <v>10</v>
      </c>
      <c r="AC4" s="4" t="s">
        <v>184</v>
      </c>
      <c r="AD4" s="4">
        <v>0.05</v>
      </c>
      <c r="AE4" s="4" t="s">
        <v>70</v>
      </c>
      <c r="AF4" s="4">
        <v>100</v>
      </c>
      <c r="AG4" s="1"/>
      <c r="AH4" s="1"/>
      <c r="AI4" s="4"/>
      <c r="AJ4" s="4"/>
      <c r="AK4" s="4"/>
      <c r="AL4" s="4"/>
    </row>
    <row r="5" spans="1:38">
      <c r="A5" s="1"/>
      <c r="B5" s="1"/>
      <c r="C5" s="22" t="s">
        <v>104</v>
      </c>
      <c r="D5" s="22">
        <v>60</v>
      </c>
      <c r="E5" s="20" t="s">
        <v>99</v>
      </c>
      <c r="F5" s="41">
        <v>2</v>
      </c>
      <c r="G5" s="1"/>
      <c r="H5" s="1"/>
      <c r="I5" s="41" t="s">
        <v>115</v>
      </c>
      <c r="J5" s="41">
        <v>0.8</v>
      </c>
      <c r="K5" s="1"/>
      <c r="L5" s="1"/>
      <c r="M5" s="22"/>
      <c r="N5" s="22" t="s">
        <v>128</v>
      </c>
      <c r="O5" s="41">
        <v>4</v>
      </c>
      <c r="P5" s="22">
        <v>30</v>
      </c>
      <c r="Q5" s="22"/>
      <c r="R5" s="22"/>
      <c r="S5" s="22"/>
      <c r="T5" s="22"/>
      <c r="U5" s="22"/>
      <c r="V5" s="22"/>
      <c r="W5" s="22"/>
      <c r="Y5" s="22"/>
      <c r="Z5" s="1">
        <v>4</v>
      </c>
      <c r="AA5" s="44" t="s">
        <v>181</v>
      </c>
      <c r="AB5" s="44">
        <v>5</v>
      </c>
      <c r="AC5" s="44" t="s">
        <v>185</v>
      </c>
      <c r="AD5" s="44">
        <v>0</v>
      </c>
      <c r="AE5" s="4" t="s">
        <v>71</v>
      </c>
      <c r="AF5" s="4">
        <v>50</v>
      </c>
      <c r="AG5" s="1"/>
      <c r="AH5" s="1"/>
      <c r="AI5" s="4"/>
      <c r="AJ5" s="4"/>
      <c r="AK5" s="4"/>
      <c r="AL5" s="4"/>
    </row>
    <row r="6" spans="1:38">
      <c r="A6" s="1"/>
      <c r="B6" s="1"/>
      <c r="C6" s="22" t="s">
        <v>101</v>
      </c>
      <c r="D6" s="41">
        <v>40</v>
      </c>
      <c r="E6" s="1"/>
      <c r="F6" s="22"/>
      <c r="G6" s="1"/>
      <c r="H6" s="1"/>
      <c r="I6" s="41" t="s">
        <v>116</v>
      </c>
      <c r="J6" s="41">
        <v>0.1</v>
      </c>
      <c r="K6" s="1"/>
      <c r="L6" s="1"/>
      <c r="M6" s="22"/>
      <c r="N6" s="22" t="s">
        <v>135</v>
      </c>
      <c r="O6" s="41">
        <v>5</v>
      </c>
      <c r="P6" s="22">
        <v>20</v>
      </c>
      <c r="Q6" s="22"/>
      <c r="R6" s="22"/>
      <c r="S6" s="22"/>
      <c r="T6" s="22"/>
      <c r="U6" s="22"/>
      <c r="V6" s="1"/>
      <c r="W6" s="1"/>
      <c r="X6" s="1"/>
      <c r="Y6" s="1"/>
      <c r="Z6" s="1">
        <v>5</v>
      </c>
      <c r="AA6" s="1"/>
      <c r="AB6" s="1"/>
      <c r="AC6" s="22"/>
      <c r="AD6" s="22"/>
      <c r="AE6" s="4" t="s">
        <v>72</v>
      </c>
      <c r="AF6" s="4">
        <v>20</v>
      </c>
      <c r="AG6" s="1"/>
      <c r="AH6" s="1"/>
      <c r="AI6" s="4"/>
      <c r="AJ6" s="4"/>
      <c r="AK6" s="4"/>
      <c r="AL6" s="4"/>
    </row>
    <row r="7" spans="1:38">
      <c r="A7" s="1"/>
      <c r="B7" s="1"/>
      <c r="C7" s="22" t="s">
        <v>102</v>
      </c>
      <c r="D7" s="41">
        <v>30</v>
      </c>
      <c r="E7" s="1"/>
      <c r="F7" s="22"/>
      <c r="G7" s="1"/>
      <c r="H7" s="1"/>
      <c r="I7" s="41" t="s">
        <v>117</v>
      </c>
      <c r="J7" s="41">
        <v>0.05</v>
      </c>
      <c r="K7" s="1"/>
      <c r="L7" s="1"/>
      <c r="M7" s="22"/>
      <c r="N7" t="s">
        <v>134</v>
      </c>
      <c r="O7" s="22">
        <v>6</v>
      </c>
      <c r="P7" s="41">
        <v>20</v>
      </c>
      <c r="Q7" s="41"/>
      <c r="R7" s="41"/>
      <c r="S7" s="41"/>
      <c r="T7" s="41"/>
      <c r="U7" s="41"/>
      <c r="V7" s="1"/>
      <c r="W7" s="1"/>
      <c r="X7" s="1"/>
      <c r="Y7" s="1"/>
      <c r="Z7" s="1">
        <v>6</v>
      </c>
      <c r="AA7" s="1"/>
      <c r="AB7" s="1"/>
      <c r="AC7" s="22"/>
      <c r="AD7" s="22"/>
      <c r="AE7" s="4" t="s">
        <v>73</v>
      </c>
      <c r="AF7" s="4">
        <v>20</v>
      </c>
      <c r="AG7" s="1"/>
      <c r="AH7" s="1"/>
      <c r="AI7" s="1"/>
      <c r="AJ7" s="1"/>
      <c r="AK7" s="4"/>
      <c r="AL7" s="4"/>
    </row>
    <row r="8" spans="1:38">
      <c r="A8" s="1"/>
      <c r="B8" s="1"/>
      <c r="C8" s="41" t="s">
        <v>103</v>
      </c>
      <c r="D8" s="41">
        <v>15</v>
      </c>
      <c r="E8" s="1"/>
      <c r="F8" s="22"/>
      <c r="G8" s="1"/>
      <c r="H8" s="1"/>
      <c r="I8" s="41" t="s">
        <v>118</v>
      </c>
      <c r="J8" s="41">
        <v>0.05</v>
      </c>
      <c r="K8" s="1"/>
      <c r="L8" s="1"/>
      <c r="M8" s="22"/>
      <c r="N8" s="22" t="s">
        <v>129</v>
      </c>
      <c r="O8" s="22">
        <v>7</v>
      </c>
      <c r="P8" s="22">
        <v>10</v>
      </c>
      <c r="Q8" s="22"/>
      <c r="R8" s="22"/>
      <c r="S8" s="22"/>
      <c r="T8" s="22"/>
      <c r="U8" s="22"/>
      <c r="V8" s="1"/>
      <c r="W8" s="1"/>
      <c r="X8" s="1"/>
      <c r="Y8" s="1"/>
      <c r="Z8" s="1">
        <v>7</v>
      </c>
      <c r="AA8" s="1"/>
      <c r="AB8" s="1"/>
      <c r="AC8" s="22"/>
      <c r="AD8" s="22"/>
      <c r="AE8" s="4" t="s">
        <v>74</v>
      </c>
      <c r="AF8" s="4">
        <v>10</v>
      </c>
      <c r="AG8" s="1"/>
      <c r="AH8" s="1"/>
      <c r="AI8" s="1"/>
      <c r="AJ8" s="1"/>
      <c r="AK8" s="4"/>
      <c r="AL8" s="4"/>
    </row>
    <row r="9" spans="1:38">
      <c r="I9" s="41" t="s">
        <v>198</v>
      </c>
      <c r="J9" s="41">
        <v>1</v>
      </c>
      <c r="N9" s="22" t="s">
        <v>131</v>
      </c>
      <c r="O9" s="22">
        <v>8</v>
      </c>
      <c r="P9" s="22">
        <v>5</v>
      </c>
      <c r="Q9" s="22"/>
      <c r="R9" s="22"/>
      <c r="S9" s="22"/>
      <c r="T9" s="22"/>
      <c r="U9" s="22"/>
      <c r="Z9" s="1">
        <v>8</v>
      </c>
      <c r="AA9" s="1"/>
      <c r="AB9" s="1"/>
      <c r="AC9" s="22"/>
      <c r="AD9" s="22"/>
      <c r="AE9" s="4" t="s">
        <v>75</v>
      </c>
      <c r="AF9" s="4">
        <v>5</v>
      </c>
    </row>
    <row r="10" spans="1:38">
      <c r="N10" s="41" t="s">
        <v>132</v>
      </c>
      <c r="O10" s="41">
        <v>9</v>
      </c>
      <c r="P10" s="41">
        <v>2</v>
      </c>
      <c r="Q10" s="41"/>
      <c r="R10" s="41"/>
      <c r="S10" s="41"/>
      <c r="T10" s="41"/>
      <c r="U10" s="41"/>
      <c r="Z10">
        <v>9</v>
      </c>
    </row>
    <row r="11" spans="1:38">
      <c r="Z11">
        <v>10</v>
      </c>
    </row>
    <row r="12" spans="1:38">
      <c r="Z12" s="22">
        <v>11</v>
      </c>
    </row>
    <row r="13" spans="1:38">
      <c r="Z13" s="22">
        <v>12</v>
      </c>
    </row>
    <row r="14" spans="1:38">
      <c r="Z14" s="22">
        <v>13</v>
      </c>
    </row>
    <row r="15" spans="1:38">
      <c r="Z15" s="22">
        <v>14</v>
      </c>
    </row>
    <row r="16" spans="1:38">
      <c r="Z16" s="22">
        <v>15</v>
      </c>
    </row>
    <row r="17" spans="26:26">
      <c r="Z17" s="22">
        <v>16</v>
      </c>
    </row>
    <row r="18" spans="26:26">
      <c r="Z18" s="22">
        <v>17</v>
      </c>
    </row>
    <row r="19" spans="26:26">
      <c r="Z19" s="22">
        <v>18</v>
      </c>
    </row>
    <row r="20" spans="26:26">
      <c r="Z20" s="21">
        <v>19</v>
      </c>
    </row>
    <row r="21" spans="26:26">
      <c r="Z21" s="21">
        <v>20</v>
      </c>
    </row>
    <row r="22" spans="26:26">
      <c r="Z22" s="22">
        <v>21</v>
      </c>
    </row>
    <row r="23" spans="26:26">
      <c r="Z23" s="22">
        <v>22</v>
      </c>
    </row>
    <row r="24" spans="26:26">
      <c r="Z24" s="22">
        <v>23</v>
      </c>
    </row>
    <row r="25" spans="26:26">
      <c r="Z25" s="22">
        <v>24</v>
      </c>
    </row>
    <row r="26" spans="26:26">
      <c r="Z26" s="22">
        <v>25</v>
      </c>
    </row>
    <row r="27" spans="26:26">
      <c r="Z27" s="22">
        <v>26</v>
      </c>
    </row>
    <row r="28" spans="26:26">
      <c r="Z28" s="22">
        <v>27</v>
      </c>
    </row>
    <row r="29" spans="26:26">
      <c r="Z29" s="22">
        <v>28</v>
      </c>
    </row>
    <row r="30" spans="26:26">
      <c r="Z30" s="21">
        <v>29</v>
      </c>
    </row>
    <row r="31" spans="26:26">
      <c r="Z31" s="21">
        <v>30</v>
      </c>
    </row>
  </sheetData>
  <customSheetViews>
    <customSheetView guid="{EBBC92C7-7C16-4F31-9754-08FC5A4EAC2F}" state="hidden">
      <selection activeCell="U2" sqref="U2"/>
    </customSheetView>
  </customSheetView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1" sqref="E1"/>
    </sheetView>
  </sheetViews>
  <sheetFormatPr defaultRowHeight="14.25"/>
  <cols>
    <col min="2" max="2" width="38.875" customWidth="1"/>
    <col min="3" max="4" width="27.875" customWidth="1"/>
    <col min="5" max="6" width="33.375" customWidth="1"/>
    <col min="7" max="7" width="27.875" customWidth="1"/>
    <col min="10" max="10" width="9" customWidth="1"/>
    <col min="11" max="24" width="9" hidden="1" customWidth="1"/>
    <col min="25" max="30" width="9" customWidth="1"/>
  </cols>
  <sheetData>
    <row r="1" spans="1:15" ht="20.25">
      <c r="A1" s="99" t="s">
        <v>221</v>
      </c>
      <c r="B1" s="99"/>
      <c r="C1" s="99"/>
      <c r="D1" s="24" t="s">
        <v>218</v>
      </c>
      <c r="E1" s="75">
        <f>评分表!B3</f>
        <v>0</v>
      </c>
      <c r="F1" s="72" t="s">
        <v>214</v>
      </c>
      <c r="G1" s="73">
        <f>SUM(G3:G4)+SUM(E7:E10)</f>
        <v>0</v>
      </c>
      <c r="H1" s="53" t="s">
        <v>19</v>
      </c>
    </row>
    <row r="2" spans="1:15" ht="24" customHeight="1">
      <c r="A2" s="79" t="s">
        <v>217</v>
      </c>
      <c r="B2" s="79" t="s">
        <v>209</v>
      </c>
      <c r="C2" s="79" t="s">
        <v>210</v>
      </c>
      <c r="D2" s="79" t="s">
        <v>211</v>
      </c>
      <c r="E2" s="79" t="s">
        <v>212</v>
      </c>
      <c r="F2" s="79" t="s">
        <v>213</v>
      </c>
      <c r="G2" s="80" t="s">
        <v>222</v>
      </c>
      <c r="M2" s="125">
        <v>0</v>
      </c>
      <c r="N2" s="125"/>
      <c r="O2" s="125">
        <v>0</v>
      </c>
    </row>
    <row r="3" spans="1:15" ht="48" customHeight="1">
      <c r="A3" s="123">
        <v>1</v>
      </c>
      <c r="B3" s="82" t="s">
        <v>215</v>
      </c>
      <c r="C3" s="83"/>
      <c r="D3" s="83"/>
      <c r="E3" s="83"/>
      <c r="F3" s="83"/>
      <c r="G3" s="126">
        <v>0</v>
      </c>
      <c r="M3" s="125">
        <v>6</v>
      </c>
      <c r="N3" s="125"/>
      <c r="O3" s="125">
        <v>4</v>
      </c>
    </row>
    <row r="4" spans="1:15" ht="48" customHeight="1">
      <c r="A4" s="123">
        <v>2</v>
      </c>
      <c r="B4" s="82" t="s">
        <v>216</v>
      </c>
      <c r="C4" s="83"/>
      <c r="D4" s="83"/>
      <c r="E4" s="83"/>
      <c r="F4" s="83"/>
      <c r="G4" s="126">
        <v>0</v>
      </c>
      <c r="M4" s="125">
        <v>0</v>
      </c>
      <c r="N4" s="125"/>
      <c r="O4" s="125">
        <v>6</v>
      </c>
    </row>
    <row r="5" spans="1:15" s="21" customFormat="1" ht="22.5" customHeight="1">
      <c r="A5" s="76"/>
      <c r="B5" s="77"/>
      <c r="C5" s="78"/>
      <c r="D5" s="78"/>
      <c r="E5" s="78"/>
      <c r="F5" s="78"/>
      <c r="G5" s="78"/>
      <c r="M5" s="125">
        <v>4</v>
      </c>
      <c r="N5" s="125"/>
      <c r="O5" s="125">
        <v>2</v>
      </c>
    </row>
    <row r="6" spans="1:15" s="21" customFormat="1" ht="22.5" customHeight="1">
      <c r="A6" s="79" t="s">
        <v>217</v>
      </c>
      <c r="B6" s="81" t="s">
        <v>209</v>
      </c>
      <c r="C6" s="80" t="s">
        <v>219</v>
      </c>
      <c r="D6" s="80" t="s">
        <v>227</v>
      </c>
      <c r="E6" s="80" t="s">
        <v>222</v>
      </c>
      <c r="F6" s="78"/>
      <c r="G6" s="78"/>
      <c r="M6" s="125">
        <v>0</v>
      </c>
      <c r="N6" s="125"/>
      <c r="O6" s="125"/>
    </row>
    <row r="7" spans="1:15" ht="48" customHeight="1">
      <c r="A7" s="123">
        <v>1</v>
      </c>
      <c r="B7" s="83" t="s">
        <v>224</v>
      </c>
      <c r="C7" s="83"/>
      <c r="D7" s="83"/>
      <c r="E7" s="126">
        <v>0</v>
      </c>
      <c r="F7" s="78"/>
      <c r="G7" s="78"/>
      <c r="M7" s="125">
        <v>2</v>
      </c>
      <c r="N7" s="125"/>
      <c r="O7" s="125"/>
    </row>
    <row r="8" spans="1:15" ht="48" customHeight="1">
      <c r="A8" s="122">
        <v>2</v>
      </c>
      <c r="B8" s="124" t="s">
        <v>223</v>
      </c>
      <c r="C8" s="83"/>
      <c r="D8" s="83"/>
      <c r="E8" s="126">
        <v>0</v>
      </c>
      <c r="F8" s="78"/>
      <c r="G8" s="78"/>
    </row>
    <row r="9" spans="1:15" ht="48" customHeight="1">
      <c r="A9" s="123">
        <v>3</v>
      </c>
      <c r="B9" s="83" t="s">
        <v>225</v>
      </c>
      <c r="C9" s="83"/>
      <c r="D9" s="83"/>
      <c r="E9" s="126">
        <v>0</v>
      </c>
      <c r="F9" s="78"/>
      <c r="G9" s="78"/>
    </row>
    <row r="10" spans="1:15" ht="48" customHeight="1">
      <c r="A10" s="123">
        <v>4</v>
      </c>
      <c r="B10" s="83" t="s">
        <v>226</v>
      </c>
      <c r="C10" s="83"/>
      <c r="D10" s="83"/>
      <c r="E10" s="126">
        <v>0</v>
      </c>
      <c r="F10" s="78"/>
      <c r="G10" s="78"/>
    </row>
  </sheetData>
  <mergeCells count="1">
    <mergeCell ref="A1:C1"/>
  </mergeCells>
  <phoneticPr fontId="1" type="noConversion"/>
  <dataValidations count="4">
    <dataValidation type="list" allowBlank="1" showInputMessage="1" showErrorMessage="1" sqref="G3">
      <formula1>$M$2:$M$3</formula1>
    </dataValidation>
    <dataValidation type="list" allowBlank="1" showInputMessage="1" showErrorMessage="1" sqref="G4">
      <formula1>$M$4:$M$5</formula1>
    </dataValidation>
    <dataValidation type="list" allowBlank="1" showInputMessage="1" showErrorMessage="1" sqref="E7 E8 E10">
      <formula1>$O$2:$O$4</formula1>
    </dataValidation>
    <dataValidation type="list" allowBlank="1" showInputMessage="1" showErrorMessage="1" sqref="E9">
      <formula1>$O$2:$O$5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评分表</vt:lpstr>
      <vt:lpstr>科研论文</vt:lpstr>
      <vt:lpstr>科研项目</vt:lpstr>
      <vt:lpstr>其他成果</vt:lpstr>
      <vt:lpstr>数据来源</vt:lpstr>
      <vt:lpstr>其他奖励及加分项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金妮</cp:lastModifiedBy>
  <cp:lastPrinted>2020-07-28T11:11:12Z</cp:lastPrinted>
  <dcterms:created xsi:type="dcterms:W3CDTF">2015-06-05T18:19:34Z</dcterms:created>
  <dcterms:modified xsi:type="dcterms:W3CDTF">2022-04-28T01:32:05Z</dcterms:modified>
</cp:coreProperties>
</file>