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125" windowHeight="12540"/>
  </bookViews>
  <sheets>
    <sheet name="详单" sheetId="1" r:id="rId1"/>
  </sheets>
  <definedNames>
    <definedName name="_xlnm._FilterDatabase" localSheetId="0" hidden="1">详单!$A$2:$AW$102</definedName>
    <definedName name="_xlnm.Print_Titles" localSheetId="0">详单!$1:$2</definedName>
  </definedNames>
  <calcPr calcId="144525" concurrentCalc="0"/>
</workbook>
</file>

<file path=xl/calcChain.xml><?xml version="1.0" encoding="utf-8"?>
<calcChain xmlns="http://schemas.openxmlformats.org/spreadsheetml/2006/main">
  <c r="I102" i="1" l="1"/>
  <c r="G100" i="1"/>
  <c r="G99" i="1"/>
  <c r="G98" i="1"/>
  <c r="G97" i="1"/>
  <c r="G96" i="1"/>
  <c r="G95" i="1"/>
  <c r="G94" i="1"/>
  <c r="G92" i="1"/>
  <c r="G91" i="1"/>
  <c r="G90" i="1"/>
  <c r="G88" i="1"/>
  <c r="G87" i="1"/>
  <c r="G85" i="1"/>
  <c r="G84" i="1"/>
  <c r="G83" i="1"/>
  <c r="G81" i="1"/>
  <c r="G80" i="1"/>
  <c r="G78" i="1"/>
  <c r="G77" i="1"/>
  <c r="G76" i="1"/>
  <c r="G75" i="1"/>
  <c r="G73" i="1"/>
  <c r="G72" i="1"/>
  <c r="G71" i="1"/>
  <c r="G70" i="1"/>
  <c r="G69" i="1"/>
  <c r="G67" i="1"/>
  <c r="G66" i="1"/>
  <c r="G64" i="1"/>
  <c r="G61" i="1"/>
  <c r="G59" i="1"/>
  <c r="G42" i="1"/>
  <c r="G41" i="1"/>
  <c r="G39" i="1"/>
  <c r="G38" i="1"/>
  <c r="G37" i="1"/>
  <c r="G36" i="1"/>
  <c r="G35" i="1"/>
  <c r="G32" i="1"/>
  <c r="G31" i="1"/>
  <c r="G29" i="1"/>
  <c r="G28" i="1"/>
  <c r="G26" i="1"/>
  <c r="G25" i="1"/>
  <c r="G24" i="1"/>
  <c r="G21" i="1"/>
  <c r="G19" i="1"/>
  <c r="G18" i="1"/>
  <c r="G15" i="1"/>
  <c r="G14" i="1"/>
  <c r="G13" i="1"/>
  <c r="G12" i="1"/>
  <c r="G10" i="1"/>
  <c r="G9" i="1"/>
  <c r="G8" i="1"/>
  <c r="G7" i="1"/>
  <c r="G6" i="1"/>
</calcChain>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7" name="ID_5742E0E2EB7448A0A03662B89939DD3E" descr="d878673f1e69eb3695c8188324e5b627_t01cb327dc21c01d5e8"/>
        <xdr:cNvPicPr>
          <a:picLocks noChangeAspect="1"/>
        </xdr:cNvPicPr>
      </xdr:nvPicPr>
      <xdr:blipFill>
        <a:blip r:embed="rId1" cstate="print"/>
        <a:srcRect t="15375"/>
        <a:stretch>
          <a:fillRect/>
        </a:stretch>
      </xdr:blipFill>
      <xdr:spPr>
        <a:xfrm>
          <a:off x="5036185" y="1490980"/>
          <a:ext cx="843280" cy="755650"/>
        </a:xfrm>
        <a:prstGeom prst="rect">
          <a:avLst/>
        </a:prstGeom>
      </xdr:spPr>
    </xdr:pic>
  </etc:cellImage>
  <etc:cellImage>
    <xdr:pic>
      <xdr:nvPicPr>
        <xdr:cNvPr id="8" name="ID_7273A4170EE14A10AA56E598F9E5A150" descr="1bf204dacba9d6005f7c9cba67f4419a_3_17_24239_500_340"/>
        <xdr:cNvPicPr>
          <a:picLocks noChangeAspect="1"/>
        </xdr:cNvPicPr>
      </xdr:nvPicPr>
      <xdr:blipFill>
        <a:blip r:embed="rId2" cstate="print"/>
        <a:stretch>
          <a:fillRect/>
        </a:stretch>
      </xdr:blipFill>
      <xdr:spPr>
        <a:xfrm>
          <a:off x="5112385" y="2526665"/>
          <a:ext cx="651510" cy="650875"/>
        </a:xfrm>
        <a:prstGeom prst="rect">
          <a:avLst/>
        </a:prstGeom>
      </xdr:spPr>
    </xdr:pic>
  </etc:cellImage>
  <etc:cellImage>
    <xdr:pic>
      <xdr:nvPicPr>
        <xdr:cNvPr id="32" name="ID_397F944314F844718393681ADE995CB7"/>
        <xdr:cNvPicPr>
          <a:picLocks noChangeAspect="1"/>
        </xdr:cNvPicPr>
      </xdr:nvPicPr>
      <xdr:blipFill>
        <a:blip r:embed="rId3" cstate="print"/>
        <a:stretch>
          <a:fillRect/>
        </a:stretch>
      </xdr:blipFill>
      <xdr:spPr>
        <a:xfrm>
          <a:off x="5208270" y="3462020"/>
          <a:ext cx="476250" cy="792480"/>
        </a:xfrm>
        <a:prstGeom prst="rect">
          <a:avLst/>
        </a:prstGeom>
      </xdr:spPr>
    </xdr:pic>
  </etc:cellImage>
  <etc:cellImage>
    <xdr:pic>
      <xdr:nvPicPr>
        <xdr:cNvPr id="34" name="ID_FA984C0CC12B4CFB8AFA0F0201225DB0" descr="d878673f1e69eb3695c8188324e5b627_t01cb327dc21c01d5e8"/>
        <xdr:cNvPicPr>
          <a:picLocks noChangeAspect="1"/>
        </xdr:cNvPicPr>
      </xdr:nvPicPr>
      <xdr:blipFill>
        <a:blip r:embed="rId1" cstate="print"/>
        <a:srcRect t="15375"/>
        <a:stretch>
          <a:fillRect/>
        </a:stretch>
      </xdr:blipFill>
      <xdr:spPr>
        <a:xfrm>
          <a:off x="5074285" y="4392930"/>
          <a:ext cx="800100" cy="854075"/>
        </a:xfrm>
        <a:prstGeom prst="rect">
          <a:avLst/>
        </a:prstGeom>
      </xdr:spPr>
    </xdr:pic>
  </etc:cellImage>
  <etc:cellImage>
    <xdr:pic>
      <xdr:nvPicPr>
        <xdr:cNvPr id="46" name="ID_C95E8A94257445C19447FD357952EAD0" descr="a643ab3153d47386c4d9c36d0171068f_t0166c29b090ba097fb"/>
        <xdr:cNvPicPr>
          <a:picLocks noChangeAspect="1"/>
        </xdr:cNvPicPr>
      </xdr:nvPicPr>
      <xdr:blipFill>
        <a:blip r:embed="rId4" cstate="print"/>
        <a:stretch>
          <a:fillRect/>
        </a:stretch>
      </xdr:blipFill>
      <xdr:spPr>
        <a:xfrm>
          <a:off x="5147945" y="5364480"/>
          <a:ext cx="685800" cy="619125"/>
        </a:xfrm>
        <a:prstGeom prst="rect">
          <a:avLst/>
        </a:prstGeom>
        <a:noFill/>
        <a:ln w="9525">
          <a:noFill/>
        </a:ln>
      </xdr:spPr>
    </xdr:pic>
  </etc:cellImage>
  <etc:cellImage>
    <xdr:pic>
      <xdr:nvPicPr>
        <xdr:cNvPr id="47" name="ID_EB5022BEBA364722A06025408B235374"/>
        <xdr:cNvPicPr>
          <a:picLocks noChangeAspect="1"/>
        </xdr:cNvPicPr>
      </xdr:nvPicPr>
      <xdr:blipFill>
        <a:blip r:embed="rId3" cstate="print"/>
        <a:stretch>
          <a:fillRect/>
        </a:stretch>
      </xdr:blipFill>
      <xdr:spPr>
        <a:xfrm>
          <a:off x="5248275" y="7008495"/>
          <a:ext cx="476250" cy="792480"/>
        </a:xfrm>
        <a:prstGeom prst="rect">
          <a:avLst/>
        </a:prstGeom>
      </xdr:spPr>
    </xdr:pic>
  </etc:cellImage>
  <etc:cellImage>
    <xdr:pic>
      <xdr:nvPicPr>
        <xdr:cNvPr id="48" name="ID_F2F65A05284F46F894C2E48DA47EA11D" descr="d878673f1e69eb3695c8188324e5b627_t01cb327dc21c01d5e8"/>
        <xdr:cNvPicPr>
          <a:picLocks noChangeAspect="1"/>
        </xdr:cNvPicPr>
      </xdr:nvPicPr>
      <xdr:blipFill>
        <a:blip r:embed="rId1" cstate="print"/>
        <a:srcRect t="15375"/>
        <a:stretch>
          <a:fillRect/>
        </a:stretch>
      </xdr:blipFill>
      <xdr:spPr>
        <a:xfrm>
          <a:off x="5024755" y="7886065"/>
          <a:ext cx="847725" cy="854075"/>
        </a:xfrm>
        <a:prstGeom prst="rect">
          <a:avLst/>
        </a:prstGeom>
      </xdr:spPr>
    </xdr:pic>
  </etc:cellImage>
  <etc:cellImage>
    <xdr:pic>
      <xdr:nvPicPr>
        <xdr:cNvPr id="49" name="ID_0101BB5F58F9483BB4678720B5BD8529" descr="c0a3d54be2e131d278d50419d8a3b905_t01c5e50c19a0d7a9a7"/>
        <xdr:cNvPicPr>
          <a:picLocks noChangeAspect="1"/>
        </xdr:cNvPicPr>
      </xdr:nvPicPr>
      <xdr:blipFill>
        <a:blip r:embed="rId5" cstate="print"/>
        <a:stretch>
          <a:fillRect/>
        </a:stretch>
      </xdr:blipFill>
      <xdr:spPr>
        <a:xfrm>
          <a:off x="4996815" y="8881745"/>
          <a:ext cx="882650" cy="923925"/>
        </a:xfrm>
        <a:prstGeom prst="rect">
          <a:avLst/>
        </a:prstGeom>
      </xdr:spPr>
    </xdr:pic>
  </etc:cellImage>
  <etc:cellImage>
    <xdr:pic>
      <xdr:nvPicPr>
        <xdr:cNvPr id="51" name="ID_BB3226E43ECF41049A2D3CBC8AEA0490" descr="4dda68003df90744decd725a004c606e_t017325701b6204eb0f"/>
        <xdr:cNvPicPr>
          <a:picLocks noChangeAspect="1"/>
        </xdr:cNvPicPr>
      </xdr:nvPicPr>
      <xdr:blipFill>
        <a:blip r:embed="rId6" cstate="print"/>
        <a:srcRect l="24970" t="10743" r="23187" b="6714"/>
        <a:stretch>
          <a:fillRect/>
        </a:stretch>
      </xdr:blipFill>
      <xdr:spPr>
        <a:xfrm>
          <a:off x="5052695" y="9921875"/>
          <a:ext cx="826770" cy="723900"/>
        </a:xfrm>
        <a:prstGeom prst="rect">
          <a:avLst/>
        </a:prstGeom>
      </xdr:spPr>
    </xdr:pic>
  </etc:cellImage>
  <etc:cellImage>
    <xdr:pic>
      <xdr:nvPicPr>
        <xdr:cNvPr id="53" name="ID_FBA2557019674B82AC2247E2FC2841AA" descr="1290be226e9197a8b941349456bdb6a8_3_183_74388_500_500"/>
        <xdr:cNvPicPr>
          <a:picLocks noChangeAspect="1"/>
        </xdr:cNvPicPr>
      </xdr:nvPicPr>
      <xdr:blipFill>
        <a:blip r:embed="rId7" cstate="print"/>
        <a:stretch>
          <a:fillRect/>
        </a:stretch>
      </xdr:blipFill>
      <xdr:spPr>
        <a:xfrm>
          <a:off x="5076825" y="11820525"/>
          <a:ext cx="765175" cy="663575"/>
        </a:xfrm>
        <a:prstGeom prst="rect">
          <a:avLst/>
        </a:prstGeom>
      </xdr:spPr>
    </xdr:pic>
  </etc:cellImage>
  <etc:cellImage>
    <xdr:pic>
      <xdr:nvPicPr>
        <xdr:cNvPr id="55" name="ID_44EE7F5CD7954545AC77FD4CE687E01E" descr="1290be226e9197a8b941349456bdb6a8_3_183_74388_500_500"/>
        <xdr:cNvPicPr>
          <a:picLocks noChangeAspect="1"/>
        </xdr:cNvPicPr>
      </xdr:nvPicPr>
      <xdr:blipFill>
        <a:blip r:embed="rId7" cstate="print"/>
        <a:stretch>
          <a:fillRect/>
        </a:stretch>
      </xdr:blipFill>
      <xdr:spPr>
        <a:xfrm>
          <a:off x="5057775" y="12649200"/>
          <a:ext cx="765175" cy="663575"/>
        </a:xfrm>
        <a:prstGeom prst="rect">
          <a:avLst/>
        </a:prstGeom>
      </xdr:spPr>
    </xdr:pic>
  </etc:cellImage>
  <etc:cellImage>
    <xdr:pic>
      <xdr:nvPicPr>
        <xdr:cNvPr id="57" name="ID_AA98629C1A1842A1ABDFE19980A36868" descr="c35f466a87991716b9a729bd64892776_mailuzi0918054"/>
        <xdr:cNvPicPr>
          <a:picLocks noChangeAspect="1"/>
        </xdr:cNvPicPr>
      </xdr:nvPicPr>
      <xdr:blipFill>
        <a:blip r:embed="rId8" cstate="print"/>
        <a:stretch>
          <a:fillRect/>
        </a:stretch>
      </xdr:blipFill>
      <xdr:spPr>
        <a:xfrm>
          <a:off x="5014595" y="14695170"/>
          <a:ext cx="864870" cy="1333500"/>
        </a:xfrm>
        <a:prstGeom prst="rect">
          <a:avLst/>
        </a:prstGeom>
      </xdr:spPr>
    </xdr:pic>
  </etc:cellImage>
  <etc:cellImage>
    <xdr:pic>
      <xdr:nvPicPr>
        <xdr:cNvPr id="59" name="ID_CB89A05C02F145D2AE674DF1B5323419"/>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5178425" y="19665950"/>
          <a:ext cx="517525" cy="609600"/>
        </a:xfrm>
        <a:prstGeom prst="rect">
          <a:avLst/>
        </a:prstGeom>
      </xdr:spPr>
    </xdr:pic>
  </etc:cellImage>
  <etc:cellImage>
    <xdr:pic>
      <xdr:nvPicPr>
        <xdr:cNvPr id="61" name="ID_DDD5227BBA124E98BF094B7E1859DA8B" descr="5100e30f81143a6f68d1ee52b50e5983_t010f8290c38df163ec"/>
        <xdr:cNvPicPr>
          <a:picLocks noChangeAspect="1"/>
        </xdr:cNvPicPr>
      </xdr:nvPicPr>
      <xdr:blipFill>
        <a:blip r:embed="rId10" cstate="print"/>
        <a:stretch>
          <a:fillRect/>
        </a:stretch>
      </xdr:blipFill>
      <xdr:spPr>
        <a:xfrm>
          <a:off x="5114925" y="20427950"/>
          <a:ext cx="715645" cy="627380"/>
        </a:xfrm>
        <a:prstGeom prst="rect">
          <a:avLst/>
        </a:prstGeom>
        <a:noFill/>
        <a:ln w="9525">
          <a:noFill/>
        </a:ln>
      </xdr:spPr>
    </xdr:pic>
  </etc:cellImage>
  <etc:cellImage>
    <xdr:pic>
      <xdr:nvPicPr>
        <xdr:cNvPr id="63" name="ID_5078DA88D8934204832A8A3ADDD44BD9"/>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004435" y="21170265"/>
          <a:ext cx="875030" cy="643890"/>
        </a:xfrm>
        <a:prstGeom prst="rect">
          <a:avLst/>
        </a:prstGeom>
      </xdr:spPr>
    </xdr:pic>
  </etc:cellImage>
  <etc:cellImage>
    <xdr:pic>
      <xdr:nvPicPr>
        <xdr:cNvPr id="65" name="ID_31192173B57344EDA712C393EE0BCACC"/>
        <xdr:cNvPicPr>
          <a:picLocks noChangeAspect="1"/>
        </xdr:cNvPicPr>
      </xdr:nvPicPr>
      <xdr:blipFill>
        <a:blip r:embed="rId12" cstate="print"/>
        <a:stretch>
          <a:fillRect/>
        </a:stretch>
      </xdr:blipFill>
      <xdr:spPr>
        <a:xfrm>
          <a:off x="5015865" y="22786340"/>
          <a:ext cx="863600" cy="593725"/>
        </a:xfrm>
        <a:prstGeom prst="rect">
          <a:avLst/>
        </a:prstGeom>
        <a:noFill/>
        <a:ln w="9525">
          <a:noFill/>
        </a:ln>
      </xdr:spPr>
    </xdr:pic>
  </etc:cellImage>
  <etc:cellImage>
    <xdr:pic>
      <xdr:nvPicPr>
        <xdr:cNvPr id="67" name="ID_72F0633610DA45E9BFDC10D27E4CFD5C" descr="c0a3d54be2e131d278d50419d8a3b905_t01c5e50c19a0d7a9a7"/>
        <xdr:cNvPicPr>
          <a:picLocks noChangeAspect="1"/>
        </xdr:cNvPicPr>
      </xdr:nvPicPr>
      <xdr:blipFill>
        <a:blip r:embed="rId5" cstate="print"/>
        <a:stretch>
          <a:fillRect/>
        </a:stretch>
      </xdr:blipFill>
      <xdr:spPr>
        <a:xfrm>
          <a:off x="5095875" y="23555325"/>
          <a:ext cx="783590" cy="714375"/>
        </a:xfrm>
        <a:prstGeom prst="rect">
          <a:avLst/>
        </a:prstGeom>
      </xdr:spPr>
    </xdr:pic>
  </etc:cellImage>
  <etc:cellImage>
    <xdr:pic>
      <xdr:nvPicPr>
        <xdr:cNvPr id="68" name="ID_BF05B95F2D86482C8DBD887CB37B1DA0" descr="a643ab3153d47386c4d9c36d0171068f_t0166c29b090ba097fb"/>
        <xdr:cNvPicPr>
          <a:picLocks noChangeAspect="1"/>
        </xdr:cNvPicPr>
      </xdr:nvPicPr>
      <xdr:blipFill>
        <a:blip r:embed="rId4" cstate="print"/>
        <a:stretch>
          <a:fillRect/>
        </a:stretch>
      </xdr:blipFill>
      <xdr:spPr>
        <a:xfrm>
          <a:off x="5140960" y="25475565"/>
          <a:ext cx="610870" cy="619125"/>
        </a:xfrm>
        <a:prstGeom prst="rect">
          <a:avLst/>
        </a:prstGeom>
        <a:noFill/>
        <a:ln w="9525">
          <a:noFill/>
        </a:ln>
      </xdr:spPr>
    </xdr:pic>
  </etc:cellImage>
  <etc:cellImage>
    <xdr:pic>
      <xdr:nvPicPr>
        <xdr:cNvPr id="70" name="ID_4B22B0AD69D64779884E536F5D22E21D" descr="ca14d51e5c8cdd9a021d52f249785dcf_ranwu0071336059"/>
        <xdr:cNvPicPr>
          <a:picLocks noChangeAspect="1"/>
        </xdr:cNvPicPr>
      </xdr:nvPicPr>
      <xdr:blipFill>
        <a:blip r:embed="rId13" cstate="print"/>
        <a:stretch>
          <a:fillRect/>
        </a:stretch>
      </xdr:blipFill>
      <xdr:spPr>
        <a:xfrm>
          <a:off x="5048250" y="26276300"/>
          <a:ext cx="831215" cy="746125"/>
        </a:xfrm>
        <a:prstGeom prst="rect">
          <a:avLst/>
        </a:prstGeom>
      </xdr:spPr>
    </xdr:pic>
  </etc:cellImage>
  <etc:cellImage>
    <xdr:pic>
      <xdr:nvPicPr>
        <xdr:cNvPr id="71" name="ID_B76B7B0945994B93B1FD32D109B0ADD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5189220" y="28656915"/>
          <a:ext cx="508635" cy="504825"/>
        </a:xfrm>
        <a:prstGeom prst="rect">
          <a:avLst/>
        </a:prstGeom>
      </xdr:spPr>
    </xdr:pic>
  </etc:cellImage>
  <etc:cellImage>
    <xdr:pic>
      <xdr:nvPicPr>
        <xdr:cNvPr id="73" name="ID_0453B7D3CF204C739E7F1145B33B6B29"/>
        <xdr:cNvPicPr>
          <a:picLocks noChangeAspect="1"/>
        </xdr:cNvPicPr>
      </xdr:nvPicPr>
      <xdr:blipFill>
        <a:blip r:embed="rId15" cstate="print"/>
        <a:stretch>
          <a:fillRect/>
        </a:stretch>
      </xdr:blipFill>
      <xdr:spPr>
        <a:xfrm>
          <a:off x="5038725" y="29331920"/>
          <a:ext cx="805180" cy="905510"/>
        </a:xfrm>
        <a:prstGeom prst="rect">
          <a:avLst/>
        </a:prstGeom>
        <a:noFill/>
        <a:ln w="9525">
          <a:noFill/>
        </a:ln>
      </xdr:spPr>
    </xdr:pic>
  </etc:cellImage>
  <etc:cellImage>
    <xdr:pic>
      <xdr:nvPicPr>
        <xdr:cNvPr id="75" name="ID_52592D4EC32347DCAABD64AE44E62E78" descr="3591d57ddad01993e8525c8647d50d7"/>
        <xdr:cNvPicPr>
          <a:picLocks noChangeAspect="1"/>
        </xdr:cNvPicPr>
      </xdr:nvPicPr>
      <xdr:blipFill>
        <a:blip r:embed="rId16" cstate="print"/>
        <a:srcRect l="27388" t="32304" r="18170" b="15654"/>
        <a:stretch>
          <a:fillRect/>
        </a:stretch>
      </xdr:blipFill>
      <xdr:spPr>
        <a:xfrm>
          <a:off x="5009515" y="31414085"/>
          <a:ext cx="869950" cy="605155"/>
        </a:xfrm>
        <a:prstGeom prst="rect">
          <a:avLst/>
        </a:prstGeom>
      </xdr:spPr>
    </xdr:pic>
  </etc:cellImage>
  <etc:cellImage>
    <xdr:pic>
      <xdr:nvPicPr>
        <xdr:cNvPr id="76" name="ID_6DC257C1C6AC466D867C20BAF58A8B34" descr="79cb5f476760ca06d5c882f07aabd0b7_wKhQuFMYLDiEA0XNAAAAAFNPe8s987"/>
        <xdr:cNvPicPr>
          <a:picLocks noChangeAspect="1"/>
        </xdr:cNvPicPr>
      </xdr:nvPicPr>
      <xdr:blipFill>
        <a:blip r:embed="rId17" cstate="print"/>
        <a:stretch>
          <a:fillRect/>
        </a:stretch>
      </xdr:blipFill>
      <xdr:spPr>
        <a:xfrm>
          <a:off x="5003165" y="32311340"/>
          <a:ext cx="876300" cy="680720"/>
        </a:xfrm>
        <a:prstGeom prst="rect">
          <a:avLst/>
        </a:prstGeom>
      </xdr:spPr>
    </xdr:pic>
  </etc:cellImage>
  <etc:cellImage>
    <xdr:pic>
      <xdr:nvPicPr>
        <xdr:cNvPr id="78" name="ID_0B6352C6D2924E31B439CD3B3F14DF4F"/>
        <xdr:cNvPicPr>
          <a:picLocks noChangeAspect="1"/>
        </xdr:cNvPicPr>
      </xdr:nvPicPr>
      <xdr:blipFill>
        <a:blip r:embed="rId3" cstate="print"/>
        <a:stretch>
          <a:fillRect/>
        </a:stretch>
      </xdr:blipFill>
      <xdr:spPr>
        <a:xfrm>
          <a:off x="5200650" y="34445575"/>
          <a:ext cx="476250" cy="703580"/>
        </a:xfrm>
        <a:prstGeom prst="rect">
          <a:avLst/>
        </a:prstGeom>
      </xdr:spPr>
    </xdr:pic>
  </etc:cellImage>
  <etc:cellImage>
    <xdr:pic>
      <xdr:nvPicPr>
        <xdr:cNvPr id="79" name="ID_89250C3CE5464B4993988DE5B42D8B8B"/>
        <xdr:cNvPicPr>
          <a:picLocks noChangeAspect="1"/>
        </xdr:cNvPicPr>
      </xdr:nvPicPr>
      <xdr:blipFill>
        <a:blip r:embed="rId18" cstate="print"/>
        <a:stretch>
          <a:fillRect/>
        </a:stretch>
      </xdr:blipFill>
      <xdr:spPr>
        <a:xfrm>
          <a:off x="5039995" y="33375600"/>
          <a:ext cx="830580" cy="787400"/>
        </a:xfrm>
        <a:prstGeom prst="rect">
          <a:avLst/>
        </a:prstGeom>
        <a:noFill/>
        <a:ln w="9525">
          <a:noFill/>
        </a:ln>
      </xdr:spPr>
    </xdr:pic>
  </etc:cellImage>
  <etc:cellImage>
    <xdr:pic>
      <xdr:nvPicPr>
        <xdr:cNvPr id="81" name="ID_7510C8F0CA0E43F3A98E8AAB69C6586F"/>
        <xdr:cNvPicPr>
          <a:picLocks noChangeAspect="1"/>
        </xdr:cNvPicPr>
      </xdr:nvPicPr>
      <xdr:blipFill>
        <a:blip r:embed="rId3" cstate="print"/>
        <a:stretch>
          <a:fillRect/>
        </a:stretch>
      </xdr:blipFill>
      <xdr:spPr>
        <a:xfrm>
          <a:off x="5211445" y="30414595"/>
          <a:ext cx="476250" cy="792480"/>
        </a:xfrm>
        <a:prstGeom prst="rect">
          <a:avLst/>
        </a:prstGeom>
      </xdr:spPr>
    </xdr:pic>
  </etc:cellImage>
  <etc:cellImage>
    <xdr:pic>
      <xdr:nvPicPr>
        <xdr:cNvPr id="147" name="ID_E61B5B5641DA446F8D4D6884927CF8EB"/>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5153025" y="78365350"/>
          <a:ext cx="638175" cy="471170"/>
        </a:xfrm>
        <a:prstGeom prst="rect">
          <a:avLst/>
        </a:prstGeom>
      </xdr:spPr>
    </xdr:pic>
  </etc:cellImage>
  <etc:cellImage>
    <xdr:pic>
      <xdr:nvPicPr>
        <xdr:cNvPr id="146" name="ID_EE638B4AC6DC47939B93EBD0579EF653"/>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5078095" y="77688440"/>
          <a:ext cx="801370" cy="514350"/>
        </a:xfrm>
        <a:prstGeom prst="rect">
          <a:avLst/>
        </a:prstGeom>
      </xdr:spPr>
    </xdr:pic>
  </etc:cellImage>
  <etc:cellImage>
    <xdr:pic>
      <xdr:nvPicPr>
        <xdr:cNvPr id="145" name="ID_706D504ABA264F46B20C45F86670882E"/>
        <xdr:cNvPicPr>
          <a:picLocks noChangeAspect="1"/>
        </xdr:cNvPicPr>
      </xdr:nvPicPr>
      <xdr:blipFill>
        <a:blip r:embed="rId21" cstate="print">
          <a:extLst>
            <a:ext uri="{28A0092B-C50C-407E-A947-70E740481C1C}">
              <a14:useLocalDpi xmlns:a14="http://schemas.microsoft.com/office/drawing/2010/main" val="0"/>
            </a:ext>
          </a:extLst>
        </a:blip>
        <a:stretch>
          <a:fillRect/>
        </a:stretch>
      </xdr:blipFill>
      <xdr:spPr>
        <a:xfrm>
          <a:off x="5057775" y="76984225"/>
          <a:ext cx="790575" cy="584835"/>
        </a:xfrm>
        <a:prstGeom prst="rect">
          <a:avLst/>
        </a:prstGeom>
      </xdr:spPr>
    </xdr:pic>
  </etc:cellImage>
  <etc:cellImage>
    <xdr:pic>
      <xdr:nvPicPr>
        <xdr:cNvPr id="144" name="ID_ADAB0879B6CD4C4EAA1A083DC656C3FE"/>
        <xdr:cNvPicPr>
          <a:picLocks noChangeAspect="1"/>
        </xdr:cNvPicPr>
      </xdr:nvPicPr>
      <xdr:blipFill>
        <a:blip r:embed="rId22" cstate="print">
          <a:extLst>
            <a:ext uri="{28A0092B-C50C-407E-A947-70E740481C1C}">
              <a14:useLocalDpi xmlns:a14="http://schemas.microsoft.com/office/drawing/2010/main" val="0"/>
            </a:ext>
          </a:extLst>
        </a:blip>
        <a:stretch>
          <a:fillRect/>
        </a:stretch>
      </xdr:blipFill>
      <xdr:spPr>
        <a:xfrm>
          <a:off x="5104765" y="76367005"/>
          <a:ext cx="765810" cy="504825"/>
        </a:xfrm>
        <a:prstGeom prst="rect">
          <a:avLst/>
        </a:prstGeom>
      </xdr:spPr>
    </xdr:pic>
  </etc:cellImage>
  <etc:cellImage>
    <xdr:pic>
      <xdr:nvPicPr>
        <xdr:cNvPr id="142" name="ID_691FCB5DBBB3422581089C7656663DA1"/>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a:off x="5133340" y="75683745"/>
          <a:ext cx="746125" cy="495300"/>
        </a:xfrm>
        <a:prstGeom prst="rect">
          <a:avLst/>
        </a:prstGeom>
      </xdr:spPr>
    </xdr:pic>
  </etc:cellImage>
  <etc:cellImage>
    <xdr:pic>
      <xdr:nvPicPr>
        <xdr:cNvPr id="141" name="ID_B6E74EA8C86342B4AABB045A69FBA676"/>
        <xdr:cNvPicPr>
          <a:picLocks noChangeAspect="1"/>
        </xdr:cNvPicPr>
      </xdr:nvPicPr>
      <xdr:blipFill>
        <a:blip r:embed="rId24" cstate="print">
          <a:extLst>
            <a:ext uri="{28A0092B-C50C-407E-A947-70E740481C1C}">
              <a14:useLocalDpi xmlns:a14="http://schemas.microsoft.com/office/drawing/2010/main" val="0"/>
            </a:ext>
          </a:extLst>
        </a:blip>
        <a:stretch>
          <a:fillRect/>
        </a:stretch>
      </xdr:blipFill>
      <xdr:spPr>
        <a:xfrm>
          <a:off x="5070475" y="74999850"/>
          <a:ext cx="752475" cy="476250"/>
        </a:xfrm>
        <a:prstGeom prst="rect">
          <a:avLst/>
        </a:prstGeom>
      </xdr:spPr>
    </xdr:pic>
  </etc:cellImage>
  <etc:cellImage>
    <xdr:pic>
      <xdr:nvPicPr>
        <xdr:cNvPr id="139" name="ID_9EDD1A41C20648ECA14199A654BB8189"/>
        <xdr:cNvPicPr>
          <a:picLocks noChangeAspect="1"/>
        </xdr:cNvPicPr>
      </xdr:nvPicPr>
      <xdr:blipFill>
        <a:blip r:embed="rId24" cstate="print">
          <a:extLst>
            <a:ext uri="{28A0092B-C50C-407E-A947-70E740481C1C}">
              <a14:useLocalDpi xmlns:a14="http://schemas.microsoft.com/office/drawing/2010/main" val="0"/>
            </a:ext>
          </a:extLst>
        </a:blip>
        <a:stretch>
          <a:fillRect/>
        </a:stretch>
      </xdr:blipFill>
      <xdr:spPr>
        <a:xfrm>
          <a:off x="5074920" y="74390250"/>
          <a:ext cx="718820" cy="454660"/>
        </a:xfrm>
        <a:prstGeom prst="rect">
          <a:avLst/>
        </a:prstGeom>
      </xdr:spPr>
    </xdr:pic>
  </etc:cellImage>
  <etc:cellImage>
    <xdr:pic>
      <xdr:nvPicPr>
        <xdr:cNvPr id="143" name="ID_2B91782748A6492CA781FFDE44AE7081"/>
        <xdr:cNvPicPr>
          <a:picLocks noChangeAspect="1"/>
        </xdr:cNvPicPr>
      </xdr:nvPicPr>
      <xdr:blipFill>
        <a:blip r:embed="rId25">
          <a:extLst>
            <a:ext uri="{28A0092B-C50C-407E-A947-70E740481C1C}">
              <a14:useLocalDpi xmlns:a14="http://schemas.microsoft.com/office/drawing/2010/main" val="0"/>
            </a:ext>
          </a:extLst>
        </a:blip>
        <a:stretch>
          <a:fillRect/>
        </a:stretch>
      </xdr:blipFill>
      <xdr:spPr>
        <a:xfrm>
          <a:off x="5008245" y="72684005"/>
          <a:ext cx="871220" cy="762000"/>
        </a:xfrm>
        <a:prstGeom prst="rect">
          <a:avLst/>
        </a:prstGeom>
      </xdr:spPr>
    </xdr:pic>
  </etc:cellImage>
  <etc:cellImage>
    <xdr:pic>
      <xdr:nvPicPr>
        <xdr:cNvPr id="137" name="ID_EDB57BCC580E48FEAB4A19D3033BF9EC"/>
        <xdr:cNvPicPr>
          <a:picLocks noChangeAspect="1"/>
        </xdr:cNvPicPr>
      </xdr:nvPicPr>
      <xdr:blipFill>
        <a:blip r:embed="rId26" cstate="print">
          <a:extLst>
            <a:ext uri="{28A0092B-C50C-407E-A947-70E740481C1C}">
              <a14:useLocalDpi xmlns:a14="http://schemas.microsoft.com/office/drawing/2010/main" val="0"/>
            </a:ext>
          </a:extLst>
        </a:blip>
        <a:stretch>
          <a:fillRect/>
        </a:stretch>
      </xdr:blipFill>
      <xdr:spPr>
        <a:xfrm>
          <a:off x="5003800" y="71821040"/>
          <a:ext cx="875665" cy="755015"/>
        </a:xfrm>
        <a:prstGeom prst="rect">
          <a:avLst/>
        </a:prstGeom>
      </xdr:spPr>
    </xdr:pic>
  </etc:cellImage>
  <etc:cellImage>
    <xdr:pic>
      <xdr:nvPicPr>
        <xdr:cNvPr id="136" name="ID_5431489B504648B9B6B203CDE6D3E259"/>
        <xdr:cNvPicPr>
          <a:picLocks noChangeAspect="1"/>
        </xdr:cNvPicPr>
      </xdr:nvPicPr>
      <xdr:blipFill>
        <a:blip r:embed="rId27" cstate="print">
          <a:extLst>
            <a:ext uri="{28A0092B-C50C-407E-A947-70E740481C1C}">
              <a14:useLocalDpi xmlns:a14="http://schemas.microsoft.com/office/drawing/2010/main" val="0"/>
            </a:ext>
          </a:extLst>
        </a:blip>
        <a:stretch>
          <a:fillRect/>
        </a:stretch>
      </xdr:blipFill>
      <xdr:spPr>
        <a:xfrm>
          <a:off x="5000625" y="70999350"/>
          <a:ext cx="878840" cy="723900"/>
        </a:xfrm>
        <a:prstGeom prst="rect">
          <a:avLst/>
        </a:prstGeom>
      </xdr:spPr>
    </xdr:pic>
  </etc:cellImage>
  <etc:cellImage>
    <xdr:pic>
      <xdr:nvPicPr>
        <xdr:cNvPr id="135" name="ID_555D5CC1DDE54477974A82D3F1AC19C4"/>
        <xdr:cNvPicPr>
          <a:picLocks noChangeAspect="1"/>
        </xdr:cNvPicPr>
      </xdr:nvPicPr>
      <xdr:blipFill>
        <a:blip r:embed="rId28" cstate="print">
          <a:extLst>
            <a:ext uri="{28A0092B-C50C-407E-A947-70E740481C1C}">
              <a14:useLocalDpi xmlns:a14="http://schemas.microsoft.com/office/drawing/2010/main" val="0"/>
            </a:ext>
          </a:extLst>
        </a:blip>
        <a:stretch>
          <a:fillRect/>
        </a:stretch>
      </xdr:blipFill>
      <xdr:spPr>
        <a:xfrm>
          <a:off x="5114925" y="70164325"/>
          <a:ext cx="621030" cy="381000"/>
        </a:xfrm>
        <a:prstGeom prst="rect">
          <a:avLst/>
        </a:prstGeom>
      </xdr:spPr>
    </xdr:pic>
  </etc:cellImage>
  <etc:cellImage>
    <xdr:pic>
      <xdr:nvPicPr>
        <xdr:cNvPr id="133" name="ID_D376260FE5CB4BFAB4E0DA65DB94849A"/>
        <xdr:cNvPicPr>
          <a:picLocks noChangeAspect="1"/>
        </xdr:cNvPicPr>
      </xdr:nvPicPr>
      <xdr:blipFill>
        <a:blip r:embed="rId28" cstate="print">
          <a:extLst>
            <a:ext uri="{28A0092B-C50C-407E-A947-70E740481C1C}">
              <a14:useLocalDpi xmlns:a14="http://schemas.microsoft.com/office/drawing/2010/main" val="0"/>
            </a:ext>
          </a:extLst>
        </a:blip>
        <a:stretch>
          <a:fillRect/>
        </a:stretch>
      </xdr:blipFill>
      <xdr:spPr>
        <a:xfrm>
          <a:off x="5114925" y="69611875"/>
          <a:ext cx="621030" cy="381000"/>
        </a:xfrm>
        <a:prstGeom prst="rect">
          <a:avLst/>
        </a:prstGeom>
      </xdr:spPr>
    </xdr:pic>
  </etc:cellImage>
  <etc:cellImage>
    <xdr:pic>
      <xdr:nvPicPr>
        <xdr:cNvPr id="132" name="ID_01368641D98942918EB788ACAFCF57F2"/>
        <xdr:cNvPicPr>
          <a:picLocks noChangeAspect="1"/>
        </xdr:cNvPicPr>
      </xdr:nvPicPr>
      <xdr:blipFill>
        <a:blip r:embed="rId29" cstate="print">
          <a:extLst>
            <a:ext uri="{28A0092B-C50C-407E-A947-70E740481C1C}">
              <a14:useLocalDpi xmlns:a14="http://schemas.microsoft.com/office/drawing/2010/main" val="0"/>
            </a:ext>
          </a:extLst>
        </a:blip>
        <a:stretch>
          <a:fillRect/>
        </a:stretch>
      </xdr:blipFill>
      <xdr:spPr>
        <a:xfrm>
          <a:off x="5143500" y="68643500"/>
          <a:ext cx="599440" cy="608965"/>
        </a:xfrm>
        <a:prstGeom prst="rect">
          <a:avLst/>
        </a:prstGeom>
      </xdr:spPr>
    </xdr:pic>
  </etc:cellImage>
  <etc:cellImage>
    <xdr:pic>
      <xdr:nvPicPr>
        <xdr:cNvPr id="130" name="ID_218F5E4BBA5E419BB7AD281ADD058DB4"/>
        <xdr:cNvPicPr>
          <a:picLocks noChangeAspect="1"/>
        </xdr:cNvPicPr>
      </xdr:nvPicPr>
      <xdr:blipFill>
        <a:blip r:embed="rId30" cstate="print">
          <a:extLst>
            <a:ext uri="{28A0092B-C50C-407E-A947-70E740481C1C}">
              <a14:useLocalDpi xmlns:a14="http://schemas.microsoft.com/office/drawing/2010/main" val="0"/>
            </a:ext>
          </a:extLst>
        </a:blip>
        <a:stretch>
          <a:fillRect/>
        </a:stretch>
      </xdr:blipFill>
      <xdr:spPr>
        <a:xfrm>
          <a:off x="5172075" y="67748150"/>
          <a:ext cx="495300" cy="704850"/>
        </a:xfrm>
        <a:prstGeom prst="rect">
          <a:avLst/>
        </a:prstGeom>
      </xdr:spPr>
    </xdr:pic>
  </etc:cellImage>
  <etc:cellImage>
    <xdr:pic>
      <xdr:nvPicPr>
        <xdr:cNvPr id="129" name="ID_BFE3816D25FD40B18F5908A561B02B4A"/>
        <xdr:cNvPicPr>
          <a:picLocks noChangeAspect="1"/>
        </xdr:cNvPicPr>
      </xdr:nvPicPr>
      <xdr:blipFill>
        <a:blip r:embed="rId31" cstate="print">
          <a:extLst>
            <a:ext uri="{28A0092B-C50C-407E-A947-70E740481C1C}">
              <a14:useLocalDpi xmlns:a14="http://schemas.microsoft.com/office/drawing/2010/main" val="0"/>
            </a:ext>
          </a:extLst>
        </a:blip>
        <a:stretch>
          <a:fillRect/>
        </a:stretch>
      </xdr:blipFill>
      <xdr:spPr>
        <a:xfrm>
          <a:off x="5019675" y="67281425"/>
          <a:ext cx="819785" cy="361950"/>
        </a:xfrm>
        <a:prstGeom prst="rect">
          <a:avLst/>
        </a:prstGeom>
      </xdr:spPr>
    </xdr:pic>
  </etc:cellImage>
  <etc:cellImage>
    <xdr:pic>
      <xdr:nvPicPr>
        <xdr:cNvPr id="125" name="ID_5A45DA7C4BFF40BDAAD46EC6A2C8428B" descr="66d394a24e271b8dd31f0958709344af_t0165217e64f7f4f7a9"/>
        <xdr:cNvPicPr>
          <a:picLocks noChangeAspect="1"/>
        </xdr:cNvPicPr>
      </xdr:nvPicPr>
      <xdr:blipFill>
        <a:blip r:embed="rId32" cstate="print"/>
        <a:stretch>
          <a:fillRect/>
        </a:stretch>
      </xdr:blipFill>
      <xdr:spPr>
        <a:xfrm>
          <a:off x="5076825" y="65405000"/>
          <a:ext cx="733425" cy="723900"/>
        </a:xfrm>
        <a:prstGeom prst="rect">
          <a:avLst/>
        </a:prstGeom>
        <a:noFill/>
        <a:ln w="9525">
          <a:noFill/>
        </a:ln>
      </xdr:spPr>
    </xdr:pic>
  </etc:cellImage>
  <etc:cellImage>
    <xdr:pic>
      <xdr:nvPicPr>
        <xdr:cNvPr id="124" name="ID_608C71D131F647CCAC4A349E65B033AE"/>
        <xdr:cNvPicPr>
          <a:picLocks noChangeAspect="1"/>
        </xdr:cNvPicPr>
      </xdr:nvPicPr>
      <xdr:blipFill>
        <a:blip r:embed="rId33" cstate="print">
          <a:extLst>
            <a:ext uri="{28A0092B-C50C-407E-A947-70E740481C1C}">
              <a14:useLocalDpi xmlns:a14="http://schemas.microsoft.com/office/drawing/2010/main" val="0"/>
            </a:ext>
          </a:extLst>
        </a:blip>
        <a:stretch>
          <a:fillRect/>
        </a:stretch>
      </xdr:blipFill>
      <xdr:spPr>
        <a:xfrm>
          <a:off x="5229225" y="64700150"/>
          <a:ext cx="495300" cy="571500"/>
        </a:xfrm>
        <a:prstGeom prst="rect">
          <a:avLst/>
        </a:prstGeom>
      </xdr:spPr>
    </xdr:pic>
  </etc:cellImage>
  <etc:cellImage>
    <xdr:pic>
      <xdr:nvPicPr>
        <xdr:cNvPr id="120" name="ID_8BA27BAC2B7945CC8D3511C84AD8BA9E"/>
        <xdr:cNvPicPr>
          <a:picLocks noChangeAspect="1"/>
        </xdr:cNvPicPr>
      </xdr:nvPicPr>
      <xdr:blipFill>
        <a:blip r:embed="rId15" cstate="print"/>
        <a:stretch>
          <a:fillRect/>
        </a:stretch>
      </xdr:blipFill>
      <xdr:spPr>
        <a:xfrm>
          <a:off x="5063490" y="62718950"/>
          <a:ext cx="804545" cy="680085"/>
        </a:xfrm>
        <a:prstGeom prst="rect">
          <a:avLst/>
        </a:prstGeom>
        <a:noFill/>
        <a:ln w="9525">
          <a:noFill/>
        </a:ln>
      </xdr:spPr>
    </xdr:pic>
  </etc:cellImage>
  <etc:cellImage>
    <xdr:pic>
      <xdr:nvPicPr>
        <xdr:cNvPr id="118" name="ID_18EE3455271A4C49A887E557CAF51466"/>
        <xdr:cNvPicPr>
          <a:picLocks noChangeAspect="1"/>
        </xdr:cNvPicPr>
      </xdr:nvPicPr>
      <xdr:blipFill>
        <a:blip r:embed="rId34" cstate="print">
          <a:extLst>
            <a:ext uri="{28A0092B-C50C-407E-A947-70E740481C1C}">
              <a14:useLocalDpi xmlns:a14="http://schemas.microsoft.com/office/drawing/2010/main" val="0"/>
            </a:ext>
          </a:extLst>
        </a:blip>
        <a:stretch>
          <a:fillRect/>
        </a:stretch>
      </xdr:blipFill>
      <xdr:spPr>
        <a:xfrm>
          <a:off x="5038725" y="62096650"/>
          <a:ext cx="840740" cy="466090"/>
        </a:xfrm>
        <a:prstGeom prst="rect">
          <a:avLst/>
        </a:prstGeom>
      </xdr:spPr>
    </xdr:pic>
  </etc:cellImage>
  <etc:cellImage>
    <xdr:pic>
      <xdr:nvPicPr>
        <xdr:cNvPr id="83" name="ID_546AF78DD549414BBE50ABEBE8FA7EBA"/>
        <xdr:cNvPicPr>
          <a:picLocks noChangeAspect="1"/>
        </xdr:cNvPicPr>
      </xdr:nvPicPr>
      <xdr:blipFill>
        <a:blip r:embed="rId35"/>
        <a:stretch>
          <a:fillRect/>
        </a:stretch>
      </xdr:blipFill>
      <xdr:spPr>
        <a:xfrm>
          <a:off x="4980305" y="61032390"/>
          <a:ext cx="899160" cy="614045"/>
        </a:xfrm>
        <a:prstGeom prst="rect">
          <a:avLst/>
        </a:prstGeom>
        <a:noFill/>
        <a:ln w="9525">
          <a:noFill/>
        </a:ln>
      </xdr:spPr>
    </xdr:pic>
  </etc:cellImage>
  <etc:cellImage>
    <xdr:pic>
      <xdr:nvPicPr>
        <xdr:cNvPr id="117" name="ID_F0BF663AA87344D990C262CC484A9F5E"/>
        <xdr:cNvPicPr>
          <a:picLocks noChangeAspect="1"/>
        </xdr:cNvPicPr>
      </xdr:nvPicPr>
      <xdr:blipFill>
        <a:blip r:embed="rId36" cstate="print"/>
        <a:srcRect l="12979" t="26951" r="14833" b="23871"/>
        <a:stretch>
          <a:fillRect/>
        </a:stretch>
      </xdr:blipFill>
      <xdr:spPr>
        <a:xfrm>
          <a:off x="5126990" y="59857640"/>
          <a:ext cx="730250" cy="693420"/>
        </a:xfrm>
        <a:prstGeom prst="rect">
          <a:avLst/>
        </a:prstGeom>
        <a:noFill/>
        <a:ln w="9525">
          <a:noFill/>
        </a:ln>
      </xdr:spPr>
    </xdr:pic>
  </etc:cellImage>
  <etc:cellImage>
    <xdr:pic>
      <xdr:nvPicPr>
        <xdr:cNvPr id="108" name="ID_4D1F8B062C42450BB1954A4E7FB01058"/>
        <xdr:cNvPicPr>
          <a:picLocks noChangeAspect="1"/>
        </xdr:cNvPicPr>
      </xdr:nvPicPr>
      <xdr:blipFill>
        <a:blip r:embed="rId29" cstate="print">
          <a:extLst>
            <a:ext uri="{28A0092B-C50C-407E-A947-70E740481C1C}">
              <a14:useLocalDpi xmlns:a14="http://schemas.microsoft.com/office/drawing/2010/main" val="0"/>
            </a:ext>
          </a:extLst>
        </a:blip>
        <a:stretch>
          <a:fillRect/>
        </a:stretch>
      </xdr:blipFill>
      <xdr:spPr>
        <a:xfrm>
          <a:off x="5143500" y="58870850"/>
          <a:ext cx="600075" cy="609600"/>
        </a:xfrm>
        <a:prstGeom prst="rect">
          <a:avLst/>
        </a:prstGeom>
      </xdr:spPr>
    </xdr:pic>
  </etc:cellImage>
  <etc:cellImage>
    <xdr:pic>
      <xdr:nvPicPr>
        <xdr:cNvPr id="107" name="ID_3BD656A54D594A71A201323AEAF58E30"/>
        <xdr:cNvPicPr>
          <a:picLocks noChangeAspect="1"/>
        </xdr:cNvPicPr>
      </xdr:nvPicPr>
      <xdr:blipFill>
        <a:blip r:embed="rId30" cstate="print">
          <a:extLst>
            <a:ext uri="{28A0092B-C50C-407E-A947-70E740481C1C}">
              <a14:useLocalDpi xmlns:a14="http://schemas.microsoft.com/office/drawing/2010/main" val="0"/>
            </a:ext>
          </a:extLst>
        </a:blip>
        <a:stretch>
          <a:fillRect/>
        </a:stretch>
      </xdr:blipFill>
      <xdr:spPr>
        <a:xfrm>
          <a:off x="5194935" y="58030110"/>
          <a:ext cx="495300" cy="704850"/>
        </a:xfrm>
        <a:prstGeom prst="rect">
          <a:avLst/>
        </a:prstGeom>
      </xdr:spPr>
    </xdr:pic>
  </etc:cellImage>
  <etc:cellImage>
    <xdr:pic>
      <xdr:nvPicPr>
        <xdr:cNvPr id="102" name="ID_6F9EC9451C354DC4A806B4E39F38F0A6" descr="66d394a24e271b8dd31f0958709344af_t0165217e64f7f4f7a9"/>
        <xdr:cNvPicPr>
          <a:picLocks noChangeAspect="1"/>
        </xdr:cNvPicPr>
      </xdr:nvPicPr>
      <xdr:blipFill>
        <a:blip r:embed="rId32" cstate="print"/>
        <a:stretch>
          <a:fillRect/>
        </a:stretch>
      </xdr:blipFill>
      <xdr:spPr>
        <a:xfrm>
          <a:off x="5109210" y="55915560"/>
          <a:ext cx="733425" cy="723900"/>
        </a:xfrm>
        <a:prstGeom prst="rect">
          <a:avLst/>
        </a:prstGeom>
        <a:noFill/>
        <a:ln w="9525">
          <a:noFill/>
        </a:ln>
      </xdr:spPr>
    </xdr:pic>
  </etc:cellImage>
  <etc:cellImage>
    <xdr:pic>
      <xdr:nvPicPr>
        <xdr:cNvPr id="105" name="ID_A22D47791E8A42C3B8C3A81B728C7FF8"/>
        <xdr:cNvPicPr>
          <a:picLocks noChangeAspect="1"/>
        </xdr:cNvPicPr>
      </xdr:nvPicPr>
      <xdr:blipFill>
        <a:blip r:embed="rId37" cstate="print">
          <a:extLst>
            <a:ext uri="{28A0092B-C50C-407E-A947-70E740481C1C}">
              <a14:useLocalDpi xmlns:a14="http://schemas.microsoft.com/office/drawing/2010/main" val="0"/>
            </a:ext>
          </a:extLst>
        </a:blip>
        <a:stretch>
          <a:fillRect/>
        </a:stretch>
      </xdr:blipFill>
      <xdr:spPr>
        <a:xfrm>
          <a:off x="5038725" y="56762650"/>
          <a:ext cx="819150" cy="742950"/>
        </a:xfrm>
        <a:prstGeom prst="rect">
          <a:avLst/>
        </a:prstGeom>
      </xdr:spPr>
    </xdr:pic>
  </etc:cellImage>
  <etc:cellImage>
    <xdr:pic>
      <xdr:nvPicPr>
        <xdr:cNvPr id="106" name="ID_ED2909441A7C40ABBC8607138E84F0EA"/>
        <xdr:cNvPicPr>
          <a:picLocks noChangeAspect="1"/>
        </xdr:cNvPicPr>
      </xdr:nvPicPr>
      <xdr:blipFill>
        <a:blip r:embed="rId31" cstate="print">
          <a:extLst>
            <a:ext uri="{28A0092B-C50C-407E-A947-70E740481C1C}">
              <a14:useLocalDpi xmlns:a14="http://schemas.microsoft.com/office/drawing/2010/main" val="0"/>
            </a:ext>
          </a:extLst>
        </a:blip>
        <a:stretch>
          <a:fillRect/>
        </a:stretch>
      </xdr:blipFill>
      <xdr:spPr>
        <a:xfrm>
          <a:off x="5057775" y="57562750"/>
          <a:ext cx="819785" cy="361950"/>
        </a:xfrm>
        <a:prstGeom prst="rect">
          <a:avLst/>
        </a:prstGeom>
      </xdr:spPr>
    </xdr:pic>
  </etc:cellImage>
  <etc:cellImage>
    <xdr:pic>
      <xdr:nvPicPr>
        <xdr:cNvPr id="100" name="ID_84F787FD7B1B4F699F56D1C7E1D8C3DD"/>
        <xdr:cNvPicPr>
          <a:picLocks noChangeAspect="1"/>
        </xdr:cNvPicPr>
      </xdr:nvPicPr>
      <xdr:blipFill>
        <a:blip r:embed="rId3" cstate="print"/>
        <a:stretch>
          <a:fillRect/>
        </a:stretch>
      </xdr:blipFill>
      <xdr:spPr>
        <a:xfrm>
          <a:off x="5172075" y="54178200"/>
          <a:ext cx="476250" cy="703580"/>
        </a:xfrm>
        <a:prstGeom prst="rect">
          <a:avLst/>
        </a:prstGeom>
      </xdr:spPr>
    </xdr:pic>
  </etc:cellImage>
  <etc:cellImage>
    <xdr:pic>
      <xdr:nvPicPr>
        <xdr:cNvPr id="99" name="ID_D95E54E56C4947C2BA2D37CEF10FE73E"/>
        <xdr:cNvPicPr>
          <a:picLocks noChangeAspect="1"/>
        </xdr:cNvPicPr>
      </xdr:nvPicPr>
      <xdr:blipFill>
        <a:blip r:embed="rId15" cstate="print"/>
        <a:stretch>
          <a:fillRect/>
        </a:stretch>
      </xdr:blipFill>
      <xdr:spPr>
        <a:xfrm>
          <a:off x="5071745" y="53313965"/>
          <a:ext cx="804545" cy="628015"/>
        </a:xfrm>
        <a:prstGeom prst="rect">
          <a:avLst/>
        </a:prstGeom>
        <a:noFill/>
        <a:ln w="9525">
          <a:noFill/>
        </a:ln>
      </xdr:spPr>
    </xdr:pic>
  </etc:cellImage>
  <etc:cellImage>
    <xdr:pic>
      <xdr:nvPicPr>
        <xdr:cNvPr id="85" name="ID_384E456B0CDD41408C3F511FFCDABE5E"/>
        <xdr:cNvPicPr>
          <a:picLocks noChangeAspect="1"/>
        </xdr:cNvPicPr>
      </xdr:nvPicPr>
      <xdr:blipFill>
        <a:blip r:embed="rId35"/>
        <a:stretch>
          <a:fillRect/>
        </a:stretch>
      </xdr:blipFill>
      <xdr:spPr>
        <a:xfrm>
          <a:off x="4998720" y="51748055"/>
          <a:ext cx="880745" cy="614045"/>
        </a:xfrm>
        <a:prstGeom prst="rect">
          <a:avLst/>
        </a:prstGeom>
        <a:noFill/>
        <a:ln w="9525">
          <a:noFill/>
        </a:ln>
      </xdr:spPr>
    </xdr:pic>
  </etc:cellImage>
  <etc:cellImage>
    <xdr:pic>
      <xdr:nvPicPr>
        <xdr:cNvPr id="89" name="ID_FC64589795CE4A9E9BB87052DBC27FB0" descr="66d394a24e271b8dd31f0958709344af_t0165217e64f7f4f7a9"/>
        <xdr:cNvPicPr>
          <a:picLocks noChangeAspect="1"/>
        </xdr:cNvPicPr>
      </xdr:nvPicPr>
      <xdr:blipFill>
        <a:blip r:embed="rId32" cstate="print"/>
        <a:stretch>
          <a:fillRect/>
        </a:stretch>
      </xdr:blipFill>
      <xdr:spPr>
        <a:xfrm>
          <a:off x="5095875" y="49466500"/>
          <a:ext cx="733425" cy="723900"/>
        </a:xfrm>
        <a:prstGeom prst="rect">
          <a:avLst/>
        </a:prstGeom>
        <a:noFill/>
        <a:ln w="9525">
          <a:noFill/>
        </a:ln>
      </xdr:spPr>
    </xdr:pic>
  </etc:cellImage>
  <etc:cellImage>
    <xdr:pic>
      <xdr:nvPicPr>
        <xdr:cNvPr id="86" name="ID_903D5C6D70EF4701B8B503E7B8C732E8"/>
        <xdr:cNvPicPr>
          <a:picLocks noChangeAspect="1"/>
        </xdr:cNvPicPr>
      </xdr:nvPicPr>
      <xdr:blipFill>
        <a:blip r:embed="rId38" cstate="print">
          <a:extLst>
            <a:ext uri="{28A0092B-C50C-407E-A947-70E740481C1C}">
              <a14:useLocalDpi xmlns:a14="http://schemas.microsoft.com/office/drawing/2010/main" val="0"/>
            </a:ext>
          </a:extLst>
        </a:blip>
        <a:stretch>
          <a:fillRect/>
        </a:stretch>
      </xdr:blipFill>
      <xdr:spPr>
        <a:xfrm>
          <a:off x="5067300" y="47642780"/>
          <a:ext cx="809625" cy="589915"/>
        </a:xfrm>
        <a:prstGeom prst="rect">
          <a:avLst/>
        </a:prstGeom>
      </xdr:spPr>
    </xdr:pic>
  </etc:cellImage>
</etc:cellImages>
</file>

<file path=xl/sharedStrings.xml><?xml version="1.0" encoding="utf-8"?>
<sst xmlns="http://schemas.openxmlformats.org/spreadsheetml/2006/main" count="578" uniqueCount="267">
  <si>
    <t>编号</t>
  </si>
  <si>
    <t>设备名称</t>
  </si>
  <si>
    <t>尺寸(WxDxH)</t>
  </si>
  <si>
    <t>技术参数</t>
  </si>
  <si>
    <t>数量</t>
  </si>
  <si>
    <t>单位</t>
  </si>
  <si>
    <t>参考图片</t>
  </si>
  <si>
    <t>A库房</t>
  </si>
  <si>
    <t>备注</t>
  </si>
  <si>
    <t>A01</t>
  </si>
  <si>
    <t>四层平板货架</t>
  </si>
  <si>
    <t>1200*500*1600</t>
  </si>
  <si>
    <t xml:space="preserve">1.不锈钢层板采用1.2mm磨砂贴塑板和不锈钢管； 
2.支撑立管采用38×38×1.2mm不锈钢管，并配有38mm方形可调脚；
3.存放台的框架管采用38×25×1.2mm不锈钢管； </t>
  </si>
  <si>
    <t>5</t>
  </si>
  <si>
    <t>台</t>
  </si>
  <si>
    <t>B粗加工区</t>
  </si>
  <si>
    <t>B01</t>
  </si>
  <si>
    <t>双层平板工作台（带背）</t>
  </si>
  <si>
    <t>600*700*800+120</t>
  </si>
  <si>
    <t>1.不锈钢板采用304#磨砂不锈钢板；
2.面板选用1.2mm不锈钢板，下层板选用1.0mm不锈钢板；
3.面板下紧密粘贴，面板和下层板均配作有结构加强筋板；
4.台支撑脚管采用Ф38×1.2mm不锈钢管（上部配装有装饰脚杯），并配有Ф38mm不锈钢调节脚。</t>
  </si>
  <si>
    <t>B02</t>
  </si>
  <si>
    <t>双星水池</t>
  </si>
  <si>
    <t>1600*700*800+120</t>
  </si>
  <si>
    <t>1.面板及星盆采用sus304#厚度为1.2mm，不锈钢磨砂板，
2.台脚采用直径38mm1.2mm壁厚管材，配全钢不锈钢调节脚；                                          
3.不锈钢下水器带过滤网，PVC-Uφ50mm排水管带存水弯不易堵塞，易清洗残渣；</t>
  </si>
  <si>
    <t>2</t>
  </si>
  <si>
    <t xml:space="preserve">B02a </t>
  </si>
  <si>
    <t>混合冷热水龙头</t>
  </si>
  <si>
    <t>本体安装: 台式
本体: 8" (203mm)中心距
阀芯: 压缩式
手柄: 一字
水嘴: 固定式、
水嘴: 鹅颈管6" (152mm)、出水口: 实验室用出水头
进水口: 1/2" NPT内螺纹</t>
  </si>
  <si>
    <t>套</t>
  </si>
  <si>
    <t>B03</t>
  </si>
  <si>
    <t>700*700*800+120</t>
  </si>
  <si>
    <t>B04</t>
  </si>
  <si>
    <t>洗地龙头</t>
  </si>
  <si>
    <t>190*550*440</t>
  </si>
  <si>
    <t>黑色布纹液压管，水枪快速度接头，360度活动，配置水枪一把，管耐高温100度。质保时间2年。</t>
  </si>
  <si>
    <t>B05</t>
  </si>
  <si>
    <t>1400*700*800+120</t>
  </si>
  <si>
    <t>1.面板及星盆采用sus304#厚度为1.2mm，不锈钢磨砂板，
2.台脚采用直径38mm1.2mm壁厚管材，配全钢不锈钢调节脚；
3.不锈钢下水器带过滤网，PVC-Uφ50mm排水管带存水弯不易堵塞，易清洗残渣；</t>
  </si>
  <si>
    <t xml:space="preserve">B05a </t>
  </si>
  <si>
    <t>B06</t>
  </si>
  <si>
    <t>900*700*800+120</t>
  </si>
  <si>
    <t>B08</t>
  </si>
  <si>
    <t>四层冲孔层架</t>
  </si>
  <si>
    <t>1500*500*1600</t>
  </si>
  <si>
    <t xml:space="preserve">1.不锈钢层板采用1.2mm冲孔板和不锈钢管； 
2.支撑立管采用38×38×1.2mm不锈钢管，并配有38mm方形可调脚；
3.存放台的框架管采用38×25×1.2mm不锈钢管； </t>
  </si>
  <si>
    <t>B09</t>
  </si>
  <si>
    <t>工具消毒柜</t>
  </si>
  <si>
    <t>600*600*1600</t>
  </si>
  <si>
    <t>1.箱体材质：不锈钢；
2.消毒方式：紫外线消毒；
3.定时功能：120分钟；220V/0.015KW
4.防辐射有机玻璃门，安全可靠，带钥匙锁具，方便管理；</t>
  </si>
  <si>
    <t>B11</t>
  </si>
  <si>
    <t>粘捕式灭蝇灯</t>
  </si>
  <si>
    <t>380*196*170</t>
  </si>
  <si>
    <t xml:space="preserve"> 1.电压(V)220额定功率(W)55诱虫灯管(支)18Wx2灯管尺寸(mm)600有效面积(㎡)粘捕式灭蝇器。</t>
  </si>
  <si>
    <t>C烹饪区</t>
  </si>
  <si>
    <t>C01</t>
  </si>
  <si>
    <t>炉拼台</t>
  </si>
  <si>
    <t>300*1150*800+450</t>
  </si>
  <si>
    <t xml:space="preserve">1.台面板采用304#1.2mm厚不锈钢磨砂板；
2.加强板采用1.0mm厚不锈钢板；                   </t>
  </si>
  <si>
    <t>C02</t>
  </si>
  <si>
    <t>1200*1150*800+450</t>
  </si>
  <si>
    <t>C03</t>
  </si>
  <si>
    <t>燃气双头矮汤炉</t>
  </si>
  <si>
    <t>1400*700*500</t>
  </si>
  <si>
    <t>1).面板采用SUS304#厚1.2mm不锈钢腹膜磨砂板。                                                     2).围板、靠背采用SUS304#厚1.0mm不锈钢腹膜磨砂板。</t>
  </si>
  <si>
    <t>1</t>
  </si>
  <si>
    <t>C04</t>
  </si>
  <si>
    <t>燃气单门蒸饭柜</t>
  </si>
  <si>
    <t>12盘</t>
  </si>
  <si>
    <t xml:space="preserve">1.不锈钢板采用304#磨砂不锈钢板；
2.上座柜身采用1.2mm不锈钢板。后背板、顶板和底板，门板，下座面板，下座框沿，前群板和侧群板采用1.0mm不锈钢板；
3.炉脚采用DG50钢管，下部装有M24可调螺栓；
4.蒸汽机水箱采用SUS304#2.0mm不锈钢板制作；箱体外框采用1.2MM，整体双层发泡保温；
5一体化设计：采用蜂窝管式热交换技术，维护方便，                                                                                                 节能：天然气2.5-3立方/h，电功率80w/h，节能率50%；
6，操作方便：采用行业仅有的进口光环，独立点触式1+1双系统控制，一键启动全自动，可随开随关；当一系统工作出现故障，立刻启动另外一套系统，运行安全保障独有设计（专利产品）。
7，上蒸汽快.常温水上蒸汽时间只需3分钟，配蒸汽机60型。
8，多重保护装置：缺水，熄火，断气，断电，压力过载保护等自检更安全； </t>
  </si>
  <si>
    <t>C05</t>
  </si>
  <si>
    <t>中餐燃气炒菜灶</t>
  </si>
  <si>
    <t>1000*1150*800+450</t>
  </si>
  <si>
    <t>1).面板采用SUS304#厚1.2mm不锈钢腹膜磨砂板。                                                     2).围板、靠背采用SUS304#厚1.0mm不锈钢腹膜磨砂板。  
3).内衬板采用3mm厚冷轧板，中间再隔10mm厚硅酸铝棉隔热。主骨架采用40*4mm镀锌角钢。             
4).立柱采用Ф51*1.5mm镀锌圆钢，并用不锈钢子弹脚进行调节。
5).采用摇摆龙头
6).鼓风机采用中压风机，每个灶眼配一台功率250W/220v。
7).不锈钢静音节能炉头、电子打火、自动熄火保护装置、风气联动。</t>
  </si>
  <si>
    <t>C06</t>
  </si>
  <si>
    <t>炊用燃气大锅灶</t>
  </si>
  <si>
    <t>C07</t>
  </si>
  <si>
    <t>厨房灭火系统</t>
  </si>
  <si>
    <t>800*200*700</t>
  </si>
  <si>
    <t>1、设备使用温度4-55℃，
2、灭火剂种类：食用油专用灭火剂。</t>
  </si>
  <si>
    <t>C08</t>
  </si>
  <si>
    <t>不锈钢烟墙板</t>
  </si>
  <si>
    <t>H=2000</t>
  </si>
  <si>
    <t>1.面板采用304#1.2mm厚不锈钢磨砂板制作.</t>
  </si>
  <si>
    <t>米</t>
  </si>
  <si>
    <t>C09</t>
  </si>
  <si>
    <t>打荷台</t>
  </si>
  <si>
    <t>1800*800*800</t>
  </si>
  <si>
    <t>C10</t>
  </si>
  <si>
    <t>双层平板工作台</t>
  </si>
  <si>
    <t>C11</t>
  </si>
  <si>
    <t>1350*800*800</t>
  </si>
  <si>
    <t>C12</t>
  </si>
  <si>
    <t>1.不锈钢层板采用1.2mm冲孔板和不锈钢管； 
2.支撑立管采用38×38×1.2mm不锈钢管，并配有38mm方形可调脚；
3.存放台的框架管采用38×25×1.2mm不锈钢管；</t>
  </si>
  <si>
    <t>C13</t>
  </si>
  <si>
    <t>双机冷柜</t>
  </si>
  <si>
    <t>1220*750*1960</t>
  </si>
  <si>
    <t>1.制冷方式：直冷
2.功率：300W
3.容积：1000L
4.控温方式：电脑控温</t>
  </si>
  <si>
    <t>C14</t>
  </si>
  <si>
    <t>C15</t>
  </si>
  <si>
    <t>食品留样柜</t>
  </si>
  <si>
    <t>600*650*1800</t>
  </si>
  <si>
    <t xml:space="preserve">
控温类型：电子控温
门体材料：铝合金玻璃门</t>
  </si>
  <si>
    <t>C16</t>
  </si>
  <si>
    <t>商用开水器</t>
  </si>
  <si>
    <t>462*280*812</t>
  </si>
  <si>
    <t>1.功率：≥9kW；
2.电压：380V；</t>
  </si>
  <si>
    <t>C16a</t>
  </si>
  <si>
    <t>开水器底座</t>
  </si>
  <si>
    <t>与开水器匹配</t>
  </si>
  <si>
    <t>C16b</t>
  </si>
  <si>
    <t>商用净水器</t>
  </si>
  <si>
    <t>1.304不锈钢机身
2.活性碳滤芯</t>
  </si>
  <si>
    <t>C17</t>
  </si>
  <si>
    <t>单星工作台</t>
  </si>
  <si>
    <t>1.面板及星盆采用sus304#厚度为1.2mm，不锈钢磨砂板，
2.台脚采用直径38mm1.2mm壁厚管材，配全钢不锈钢调节脚；                                          3.不锈钢手摇式曲棍下水器带过滤网，PVC-Uφ50mm排水管带存水弯不易堵塞，易清洗残渣；</t>
  </si>
  <si>
    <t>C17a</t>
  </si>
  <si>
    <t>C18</t>
  </si>
  <si>
    <t>C19</t>
  </si>
  <si>
    <t>容积式热水器</t>
  </si>
  <si>
    <t>300L</t>
  </si>
  <si>
    <t>电压/频率（V/HZ）220~/50
容积：300L</t>
  </si>
  <si>
    <t>D白案区</t>
  </si>
  <si>
    <t>D01</t>
  </si>
  <si>
    <t>单星水池</t>
  </si>
  <si>
    <t>500*500*800+120</t>
  </si>
  <si>
    <t>1.面板及星盆采用sus304#厚度为1.2mm，不锈钢磨砂板，
2.台脚采用直径38mm1.2mm壁厚管材，配全钢不锈钢调节脚；                                         
 3.不锈钢下水器带过滤网，PVC-Uφ50mm排水管带存水弯不易堵塞，易清洗残渣；
4.盆深500mm</t>
  </si>
  <si>
    <t>D01a</t>
  </si>
  <si>
    <t>D02</t>
  </si>
  <si>
    <t>木案工作台</t>
  </si>
  <si>
    <t>1800*700*800</t>
  </si>
  <si>
    <t>1.台面材料采用70mm厚优质实木板；
2.面板采用sus304mm1.2mm厚不锈钢磨砂板；
3.台支撑脚管采用38mm*38mm*1.2mm厚不锈钢管（下部配装有装饰脚杯），并配有38mm可调脚；</t>
  </si>
  <si>
    <t>D03</t>
  </si>
  <si>
    <t>搅拌机</t>
  </si>
  <si>
    <t>B30M/（带罩）</t>
  </si>
  <si>
    <t>1.功率：≥1.5kW；
电压：220V；</t>
  </si>
  <si>
    <t>D04</t>
  </si>
  <si>
    <t>烤箱连下发酵箱</t>
  </si>
  <si>
    <t>1200*800*1600</t>
  </si>
  <si>
    <t>1.烤箱功率≥6.6kW；醒发箱功率≥3KW
2.电压：380V;
3.电脑触控面板，上下独立控温</t>
  </si>
  <si>
    <t>D05</t>
  </si>
  <si>
    <t>压面机</t>
  </si>
  <si>
    <t>455x315x813</t>
  </si>
  <si>
    <t>主体材质：304不锈钢</t>
  </si>
  <si>
    <t>D06</t>
  </si>
  <si>
    <t>1.电压(V)220额定功率(W)55诱虫灯管(支)18Wx2灯管尺寸(mm)600有效面积(㎡)粘捕式灭蝇器。</t>
  </si>
  <si>
    <t>E洗碗间</t>
  </si>
  <si>
    <t>E01</t>
  </si>
  <si>
    <t>E02</t>
  </si>
  <si>
    <t>大单星盆水池</t>
  </si>
  <si>
    <t>1000*700*800+120</t>
  </si>
  <si>
    <t>1.面板及星盆采用sus304#厚度为1.2mm，不锈钢磨砂板，
2.台脚采用直径38mm1.2mm壁厚管材，配全钢不锈钢调节脚；                                         
3.不锈钢下水器带过滤网，PVC-Uφ50mm排水管带存水弯不易堵塞，易清洗残渣；
4.盆深500mm</t>
  </si>
  <si>
    <t>3</t>
  </si>
  <si>
    <t>E02a</t>
  </si>
  <si>
    <t>E03</t>
  </si>
  <si>
    <t>E04</t>
  </si>
  <si>
    <t>单孔收餐工作台（带靠背）</t>
  </si>
  <si>
    <t>1.面板采用1.0mm厚304不锈钢腹膜磨砂板,台面下加密度板及加强筋加固；
2.台脚采用直径φ38mm*1.2mm优质不锈钢圆管</t>
  </si>
  <si>
    <t>E05</t>
  </si>
  <si>
    <t>四门碗柜</t>
  </si>
  <si>
    <t>1200*500*1800</t>
  </si>
  <si>
    <t>1.不锈钢面板采用304#1.2mm磨砂贴塑板，下层板.侧围板.门板均选用1.0mm不锈钢板，后背板选用1.0mm不锈钢板；
2.面板下紧密粘贴，面板.下层板和门板均配作有结构加强筋板；(吊滑门)
3.台支撑脚管采用Ф51×1.2mm不锈钢管，并配有Ф51mm可调脚；</t>
  </si>
  <si>
    <t>E06</t>
  </si>
  <si>
    <t>食具消毒柜</t>
  </si>
  <si>
    <t>1170*520*1900</t>
  </si>
  <si>
    <t>1.消毒方式：高温,变频热风循环红外线，发泡不锈钢不带轮。                                      2.125℃高温消毒，不锈钢加厚材质。                                         3.电源220V-50Hz/1800w。</t>
  </si>
  <si>
    <t>E07</t>
  </si>
  <si>
    <t>F自助取餐区</t>
  </si>
  <si>
    <t>F01</t>
  </si>
  <si>
    <t>双格保温车</t>
  </si>
  <si>
    <t>800*1000*855</t>
  </si>
  <si>
    <t>电压：220V,温度范围:70℃~+80℃；
1.容量为2/1盆16层.深度65mm以下；工作方式：风热；双层发泡：2.环戊烷及阻燃剂；材质：304#不锈钢,台面板1.2mm.门面板：1.0mm；运作温度从0°C到+80°C可调节；3.智能化温度控制器具有数显和报警功能；4.散热方式：预留一定的空间，底部对角装有2个万向承重轮和2个定向承重轮；</t>
  </si>
  <si>
    <t>F02</t>
  </si>
  <si>
    <t>不锈钢自助餐炉</t>
  </si>
  <si>
    <t>580*440*220</t>
  </si>
  <si>
    <t>1.电加热，加温温度65-85°C
2.材质：加厚不锈钢</t>
  </si>
  <si>
    <t>F03</t>
  </si>
  <si>
    <t>单通工作台带靠背</t>
  </si>
  <si>
    <t>1800*800*800+120</t>
  </si>
  <si>
    <t>1.不锈钢面板采用304#1.2mm磨砂贴塑板，下层板、侧围板、门板均选用1.0mm不锈钢板，后背板选用1.0mm不锈钢板；
2.面板下紧密粘贴，面板、下层板和门板均配作有结构加强筋板；(吊滑门)
3.台支撑脚管采用Ф51×1.2mm不锈钢管，并配有Ф51mm可调脚。</t>
  </si>
  <si>
    <t>F04</t>
  </si>
  <si>
    <t>1160*500*1780</t>
  </si>
  <si>
    <t>G十一层早餐区</t>
  </si>
  <si>
    <t>G01</t>
  </si>
  <si>
    <t>承物工作台</t>
  </si>
  <si>
    <t>700*760*300</t>
  </si>
  <si>
    <t>G05</t>
  </si>
  <si>
    <t>单通工作台（带背）</t>
  </si>
  <si>
    <t>1220*760*800+120</t>
  </si>
  <si>
    <t>G06</t>
  </si>
  <si>
    <t>冷藏操作台（带背）</t>
  </si>
  <si>
    <t>1800*760*800+120</t>
  </si>
  <si>
    <t>1.智能控温、直冷
2.冷藏室容积：376L</t>
  </si>
  <si>
    <t>G07</t>
  </si>
  <si>
    <t>双星工作台柜</t>
  </si>
  <si>
    <t>1600*760*800+120</t>
  </si>
  <si>
    <t>1.面板及星盆采用sus304#厚度为1.2mm，不锈钢磨砂板，
2.台脚采用直径38mm1.2mm壁厚管材，配全钢不锈钢调节脚；                                          
3.不锈钢手摇式曲棍下水器带过滤网，PVC-Uφ50mm排水管带存水弯不易堵塞，易清洗残渣；</t>
  </si>
  <si>
    <t/>
  </si>
  <si>
    <t>G07a</t>
  </si>
  <si>
    <t>G08</t>
  </si>
  <si>
    <t>单门展示柜</t>
  </si>
  <si>
    <t>660*760*1830</t>
  </si>
  <si>
    <t>控温类型：电子控温
门体材料：铝合金玻璃门</t>
  </si>
  <si>
    <t>G09</t>
  </si>
  <si>
    <t>G10</t>
  </si>
  <si>
    <t>嵌入式圆形暖汤炉连锅连盖</t>
  </si>
  <si>
    <t>300*320*360</t>
  </si>
  <si>
    <t>功率：1.5KW
电压：220V</t>
  </si>
  <si>
    <t>G11</t>
  </si>
  <si>
    <t>嵌入式点心保温台</t>
  </si>
  <si>
    <t>1500*700*300</t>
  </si>
  <si>
    <t>材质：加厚304不锈钢</t>
  </si>
  <si>
    <t>G12</t>
  </si>
  <si>
    <t>电热牛奶鼎</t>
  </si>
  <si>
    <t>260*390*480</t>
  </si>
  <si>
    <t>材质：304不锈钢</t>
  </si>
  <si>
    <t>个</t>
  </si>
  <si>
    <t>G13</t>
  </si>
  <si>
    <t>双头麦片分配器</t>
  </si>
  <si>
    <t>335*240*650</t>
  </si>
  <si>
    <t>桶身：PC聚碳酸酯
钢座：不锈钢材质</t>
  </si>
  <si>
    <t>H十三层早餐区</t>
  </si>
  <si>
    <t>H01</t>
  </si>
  <si>
    <t>H04</t>
  </si>
  <si>
    <t>单通工作台(带背）</t>
  </si>
  <si>
    <t>1500*760*800+120</t>
  </si>
  <si>
    <t>H05</t>
  </si>
  <si>
    <t>冷藏操作台</t>
  </si>
  <si>
    <t>H06</t>
  </si>
  <si>
    <t>H06a</t>
  </si>
  <si>
    <t>H07</t>
  </si>
  <si>
    <t>H08</t>
  </si>
  <si>
    <t>H09</t>
  </si>
  <si>
    <t>H10</t>
  </si>
  <si>
    <t>H11</t>
  </si>
  <si>
    <t>H12</t>
  </si>
  <si>
    <t>其  它</t>
  </si>
  <si>
    <t>不锈钢地沟</t>
  </si>
  <si>
    <t>L*300*200</t>
  </si>
  <si>
    <t>不锈钢盖板</t>
  </si>
  <si>
    <t>L*300*30</t>
  </si>
  <si>
    <t>排油烟系统</t>
  </si>
  <si>
    <t>烟罩式油烟一体机</t>
  </si>
  <si>
    <t>L*1300*1000</t>
  </si>
  <si>
    <t>厨房排油烟专用风柜</t>
  </si>
  <si>
    <t>7.5KW/380V</t>
  </si>
  <si>
    <t>不锈钢排烟管</t>
  </si>
  <si>
    <t>平方米</t>
  </si>
  <si>
    <t>防火阀</t>
  </si>
  <si>
    <t>1000*300</t>
  </si>
  <si>
    <t>材质：铝合金</t>
  </si>
  <si>
    <t>止回阀</t>
  </si>
  <si>
    <t>材质：碳钢</t>
  </si>
  <si>
    <t>500*500</t>
  </si>
  <si>
    <t>风机启动保护器</t>
  </si>
  <si>
    <t>风机匹配</t>
  </si>
  <si>
    <t>风机支架</t>
  </si>
  <si>
    <t>风柜弹簧减震器</t>
  </si>
  <si>
    <t>帆布软连接</t>
  </si>
  <si>
    <t>接油盆</t>
  </si>
  <si>
    <t>成品隔油池</t>
  </si>
  <si>
    <t>材质：不锈钢</t>
  </si>
  <si>
    <t>含税总价</t>
  </si>
  <si>
    <t>重庆医科大学附属第二医院渝中健康管理中心厨房设备采购及安装项目清单</t>
    <phoneticPr fontId="6" type="noConversion"/>
  </si>
  <si>
    <t>综合单价限价
（元）</t>
    <phoneticPr fontId="6" type="noConversion"/>
  </si>
  <si>
    <t>含税总价限价
（元）</t>
    <phoneticPr fontId="6" type="noConversion"/>
  </si>
  <si>
    <t>含运输、安装，质保3年</t>
  </si>
  <si>
    <t>含运输、安装，质保3年</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</si>
</sst>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x14ac:knownFonts="1">
    <font>
      <sz val="11"/>
      <color theme="1"/>
      <name val="宋体"/>
      <charset val="134"/>
      <scheme val="minor"/>
    </font>
    <font>
      <b/>
      <sz val="8"/>
      <name val="仿宋"/>
      <charset val="134"/>
    </font>
    <font>
      <sz val="8"/>
      <name val="仿宋"/>
      <charset val="134"/>
    </font>
    <font>
      <sz val="9"/>
      <name val="仿宋"/>
      <charset val="134"/>
    </font>
    <font>
      <b/>
      <sz val="12"/>
      <name val="仿宋"/>
      <charset val="134"/>
    </font>
    <font>
      <sz val="12"/>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cellStyleXfs>
  <cellXfs count="30">
    <xf numFmtId="0" fontId="0" fillId="0" borderId="0" xfId="0" applyAlignment="1">
      <alignment vertical="center"/>
    </xf>
    <xf numFmtId="176" fontId="1" fillId="0" borderId="0" xfId="1" applyNumberFormat="1" applyFont="1" applyFill="1" applyBorder="1" applyAlignment="1">
      <alignment horizontal="center" vertical="center" wrapText="1"/>
    </xf>
    <xf numFmtId="176" fontId="2" fillId="0" borderId="0" xfId="0" applyNumberFormat="1" applyFont="1" applyAlignment="1">
      <alignment horizontal="center" vertical="center" wrapText="1"/>
    </xf>
    <xf numFmtId="176" fontId="2" fillId="0" borderId="0" xfId="0" applyNumberFormat="1" applyFont="1" applyAlignment="1">
      <alignment horizontal="left" vertical="center" wrapText="1"/>
    </xf>
    <xf numFmtId="176" fontId="2" fillId="0" borderId="0" xfId="0" applyNumberFormat="1" applyFont="1" applyFill="1" applyAlignment="1">
      <alignment horizontal="left" vertical="center" wrapText="1"/>
    </xf>
    <xf numFmtId="176" fontId="3" fillId="0" borderId="0" xfId="0" applyNumberFormat="1" applyFont="1" applyAlignment="1">
      <alignment horizontal="center" vertical="center" wrapText="1"/>
    </xf>
    <xf numFmtId="176"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176"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76" fontId="2" fillId="0" borderId="1" xfId="1"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1" xfId="0" applyNumberFormat="1" applyFont="1" applyBorder="1" applyAlignment="1" applyProtection="1">
      <alignment horizontal="left" vertical="center" wrapText="1"/>
      <protection locked="0"/>
    </xf>
    <xf numFmtId="176" fontId="2"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wrapText="1"/>
    </xf>
    <xf numFmtId="176"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176" fontId="4" fillId="0" borderId="0" xfId="0" applyNumberFormat="1" applyFont="1" applyBorder="1" applyAlignment="1" applyProtection="1">
      <alignment horizontal="center" vertical="center" wrapText="1"/>
      <protection locked="0"/>
    </xf>
    <xf numFmtId="176" fontId="2" fillId="0" borderId="1" xfId="1" applyNumberFormat="1" applyFont="1" applyFill="1" applyBorder="1" applyAlignment="1">
      <alignment horizontal="center" vertical="center" wrapText="1"/>
    </xf>
    <xf numFmtId="176" fontId="1" fillId="0" borderId="2"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left" vertical="center" wrapText="1"/>
      <protection locked="0"/>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left" vertical="center" wrapText="1"/>
    </xf>
    <xf numFmtId="176" fontId="1"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left" vertical="center" wrapText="1"/>
      <protection locked="0"/>
    </xf>
  </cellXfs>
  <cellStyles count="2">
    <cellStyle name="常规" xfId="0" builtinId="0"/>
    <cellStyle name="常规_报价单样版(空白)_无名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28.GIF"/><Relationship Id="rId26" Type="http://schemas.openxmlformats.org/officeDocument/2006/relationships/image" Target="media/image43.jpeg"/><Relationship Id="rId18" Type="http://schemas.openxmlformats.org/officeDocument/2006/relationships/image" Target="media/image140.jpeg"/><Relationship Id="rId13" Type="http://schemas.openxmlformats.org/officeDocument/2006/relationships/image" Target="media/image32.jpeg"/><Relationship Id="rId34" Type="http://schemas.openxmlformats.org/officeDocument/2006/relationships/image" Target="media/image210.jpeg"/><Relationship Id="rId3" Type="http://schemas.openxmlformats.org/officeDocument/2006/relationships/image" Target="media/image150.png"/><Relationship Id="rId21" Type="http://schemas.openxmlformats.org/officeDocument/2006/relationships/image" Target="media/image38.jpeg"/><Relationship Id="rId7" Type="http://schemas.openxmlformats.org/officeDocument/2006/relationships/image" Target="media/image27.jpeg"/><Relationship Id="rId38" Type="http://schemas.openxmlformats.org/officeDocument/2006/relationships/image" Target="media/image50.jpeg"/><Relationship Id="rId33" Type="http://schemas.openxmlformats.org/officeDocument/2006/relationships/image" Target="media/image220.jpeg"/><Relationship Id="rId25" Type="http://schemas.openxmlformats.org/officeDocument/2006/relationships/image" Target="media/image42.jpeg"/><Relationship Id="rId17" Type="http://schemas.openxmlformats.org/officeDocument/2006/relationships/image" Target="media/image35.jpeg"/><Relationship Id="rId12" Type="http://schemas.openxmlformats.org/officeDocument/2006/relationships/image" Target="media/image70.jpeg"/><Relationship Id="rId29" Type="http://schemas.openxmlformats.org/officeDocument/2006/relationships/image" Target="media/image46.jpeg"/><Relationship Id="rId20" Type="http://schemas.openxmlformats.org/officeDocument/2006/relationships/image" Target="media/image37.jpeg"/><Relationship Id="rId2" Type="http://schemas.openxmlformats.org/officeDocument/2006/relationships/image" Target="media/image30.jpeg"/><Relationship Id="rId16" Type="http://schemas.openxmlformats.org/officeDocument/2006/relationships/image" Target="media/image40.png"/><Relationship Id="rId6" Type="http://schemas.openxmlformats.org/officeDocument/2006/relationships/image" Target="media/image26.jpeg"/><Relationship Id="rId37" Type="http://schemas.openxmlformats.org/officeDocument/2006/relationships/image" Target="media/image230.jpeg"/><Relationship Id="rId32" Type="http://schemas.openxmlformats.org/officeDocument/2006/relationships/image" Target="media/image180.jpeg"/><Relationship Id="rId24" Type="http://schemas.openxmlformats.org/officeDocument/2006/relationships/image" Target="media/image41.jpeg"/><Relationship Id="rId11" Type="http://schemas.openxmlformats.org/officeDocument/2006/relationships/image" Target="media/image31.jpeg"/><Relationship Id="rId1" Type="http://schemas.openxmlformats.org/officeDocument/2006/relationships/image" Target="media/image25.jpeg"/><Relationship Id="rId5" Type="http://schemas.openxmlformats.org/officeDocument/2006/relationships/image" Target="media/image28.jpeg"/><Relationship Id="rId36" Type="http://schemas.openxmlformats.org/officeDocument/2006/relationships/image" Target="media/image200.jpeg"/><Relationship Id="rId28" Type="http://schemas.openxmlformats.org/officeDocument/2006/relationships/image" Target="media/image45.jpeg"/><Relationship Id="rId23" Type="http://schemas.openxmlformats.org/officeDocument/2006/relationships/image" Target="media/image40.jpeg"/><Relationship Id="rId15" Type="http://schemas.openxmlformats.org/officeDocument/2006/relationships/image" Target="media/image34.jpeg"/><Relationship Id="rId31" Type="http://schemas.openxmlformats.org/officeDocument/2006/relationships/image" Target="media/image48.jpeg"/><Relationship Id="rId19" Type="http://schemas.openxmlformats.org/officeDocument/2006/relationships/image" Target="media/image36.jpeg"/><Relationship Id="rId10" Type="http://schemas.openxmlformats.org/officeDocument/2006/relationships/image" Target="media/image30.GIF"/><Relationship Id="rId9" Type="http://schemas.openxmlformats.org/officeDocument/2006/relationships/image" Target="media/image29.jpeg"/><Relationship Id="rId4" Type="http://schemas.openxmlformats.org/officeDocument/2006/relationships/image" Target="media/image130.jpeg"/><Relationship Id="rId35" Type="http://schemas.openxmlformats.org/officeDocument/2006/relationships/image" Target="media/image49.png"/><Relationship Id="rId30" Type="http://schemas.openxmlformats.org/officeDocument/2006/relationships/image" Target="media/image47.jpeg"/><Relationship Id="rId27" Type="http://schemas.openxmlformats.org/officeDocument/2006/relationships/image" Target="media/image44.jpeg"/><Relationship Id="rId22" Type="http://schemas.openxmlformats.org/officeDocument/2006/relationships/image" Target="media/image39.jpeg"/><Relationship Id="rId14" Type="http://schemas.openxmlformats.org/officeDocument/2006/relationships/image" Target="media/image33.jpeg"/></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cellimages.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6</xdr:col>
      <xdr:colOff>50165</xdr:colOff>
      <xdr:row>32</xdr:row>
      <xdr:rowOff>76835</xdr:rowOff>
    </xdr:from>
    <xdr:to>
      <xdr:col>6</xdr:col>
      <xdr:colOff>802640</xdr:colOff>
      <xdr:row>32</xdr:row>
      <xdr:rowOff>695960</xdr:rowOff>
    </xdr:to>
    <xdr:pic>
      <xdr:nvPicPr>
        <xdr:cNvPr id="8" name="图片 7" descr="3d255a69b49696de8cc26b5923524f53_992410"/>
        <xdr:cNvPicPr>
          <a:picLocks noChangeAspect="1"/>
        </xdr:cNvPicPr>
      </xdr:nvPicPr>
      <xdr:blipFill>
        <a:blip xmlns:r="http://schemas.openxmlformats.org/officeDocument/2006/relationships" r:embed="rId1" cstate="print"/>
        <a:stretch>
          <a:fillRect/>
        </a:stretch>
      </xdr:blipFill>
      <xdr:spPr>
        <a:xfrm>
          <a:off x="4561840" y="32430085"/>
          <a:ext cx="752475" cy="619125"/>
        </a:xfrm>
        <a:prstGeom prst="rect">
          <a:avLst/>
        </a:prstGeom>
      </xdr:spPr>
    </xdr:pic>
    <xdr:clientData/>
  </xdr:twoCellAnchor>
  <xdr:twoCellAnchor>
    <xdr:from>
      <xdr:col>6</xdr:col>
      <xdr:colOff>44450</xdr:colOff>
      <xdr:row>3</xdr:row>
      <xdr:rowOff>78740</xdr:rowOff>
    </xdr:from>
    <xdr:to>
      <xdr:col>6</xdr:col>
      <xdr:colOff>939165</xdr:colOff>
      <xdr:row>3</xdr:row>
      <xdr:rowOff>864870</xdr:rowOff>
    </xdr:to>
    <xdr:pic>
      <xdr:nvPicPr>
        <xdr:cNvPr id="16" name="图片 15" descr="c0a3d54be2e131d278d50419d8a3b905_t01c5e50c19a0d7a9a7"/>
        <xdr:cNvPicPr>
          <a:picLocks noChangeAspect="1"/>
        </xdr:cNvPicPr>
      </xdr:nvPicPr>
      <xdr:blipFill>
        <a:blip xmlns:r="http://schemas.openxmlformats.org/officeDocument/2006/relationships" r:embed="rId2" cstate="print"/>
        <a:stretch>
          <a:fillRect/>
        </a:stretch>
      </xdr:blipFill>
      <xdr:spPr>
        <a:xfrm>
          <a:off x="4556125" y="1361440"/>
          <a:ext cx="893445" cy="786130"/>
        </a:xfrm>
        <a:prstGeom prst="rect">
          <a:avLst/>
        </a:prstGeom>
      </xdr:spPr>
    </xdr:pic>
    <xdr:clientData fLocksWithSheet="0"/>
  </xdr:twoCellAnchor>
  <xdr:twoCellAnchor editAs="oneCell">
    <xdr:from>
      <xdr:col>6</xdr:col>
      <xdr:colOff>146050</xdr:colOff>
      <xdr:row>10</xdr:row>
      <xdr:rowOff>70485</xdr:rowOff>
    </xdr:from>
    <xdr:to>
      <xdr:col>6</xdr:col>
      <xdr:colOff>831850</xdr:colOff>
      <xdr:row>10</xdr:row>
      <xdr:rowOff>755650</xdr:rowOff>
    </xdr:to>
    <xdr:pic>
      <xdr:nvPicPr>
        <xdr:cNvPr id="30" name="图片 29" descr="1bf204dacba9d6005f7c9cba67f4419a_3_17_24239_500_340"/>
        <xdr:cNvPicPr>
          <a:picLocks noChangeAspect="1"/>
        </xdr:cNvPicPr>
      </xdr:nvPicPr>
      <xdr:blipFill>
        <a:blip xmlns:r="http://schemas.openxmlformats.org/officeDocument/2006/relationships" r:embed="rId3" cstate="print"/>
        <a:stretch>
          <a:fillRect/>
        </a:stretch>
      </xdr:blipFill>
      <xdr:spPr>
        <a:xfrm>
          <a:off x="4657725" y="7538085"/>
          <a:ext cx="685800" cy="685165"/>
        </a:xfrm>
        <a:prstGeom prst="rect">
          <a:avLst/>
        </a:prstGeom>
      </xdr:spPr>
    </xdr:pic>
    <xdr:clientData/>
  </xdr:twoCellAnchor>
  <xdr:twoCellAnchor editAs="oneCell">
    <xdr:from>
      <xdr:col>6</xdr:col>
      <xdr:colOff>41275</xdr:colOff>
      <xdr:row>15</xdr:row>
      <xdr:rowOff>107315</xdr:rowOff>
    </xdr:from>
    <xdr:to>
      <xdr:col>6</xdr:col>
      <xdr:colOff>889635</xdr:colOff>
      <xdr:row>15</xdr:row>
      <xdr:rowOff>712470</xdr:rowOff>
    </xdr:to>
    <xdr:pic>
      <xdr:nvPicPr>
        <xdr:cNvPr id="39" name="图片 38" descr="3591d57ddad01993e8525c8647d50d7"/>
        <xdr:cNvPicPr>
          <a:picLocks noChangeAspect="1"/>
        </xdr:cNvPicPr>
      </xdr:nvPicPr>
      <xdr:blipFill>
        <a:blip xmlns:r="http://schemas.openxmlformats.org/officeDocument/2006/relationships" r:embed="rId4" cstate="print"/>
        <a:srcRect l="27388" t="32304" r="18170" b="15654"/>
        <a:stretch>
          <a:fillRect/>
        </a:stretch>
      </xdr:blipFill>
      <xdr:spPr>
        <a:xfrm>
          <a:off x="4552950" y="12718415"/>
          <a:ext cx="848360" cy="605155"/>
        </a:xfrm>
        <a:prstGeom prst="rect">
          <a:avLst/>
        </a:prstGeom>
      </xdr:spPr>
    </xdr:pic>
    <xdr:clientData/>
  </xdr:twoCellAnchor>
  <xdr:twoCellAnchor editAs="oneCell">
    <xdr:from>
      <xdr:col>6</xdr:col>
      <xdr:colOff>74930</xdr:colOff>
      <xdr:row>19</xdr:row>
      <xdr:rowOff>24765</xdr:rowOff>
    </xdr:from>
    <xdr:to>
      <xdr:col>6</xdr:col>
      <xdr:colOff>816610</xdr:colOff>
      <xdr:row>19</xdr:row>
      <xdr:rowOff>730250</xdr:rowOff>
    </xdr:to>
    <xdr:pic>
      <xdr:nvPicPr>
        <xdr:cNvPr id="43" name="图片 42" descr="7bde028e265712fb0b2b33cbeb384c49_t0199a4c13701321fcf"/>
        <xdr:cNvPicPr>
          <a:picLocks noChangeAspect="1"/>
        </xdr:cNvPicPr>
      </xdr:nvPicPr>
      <xdr:blipFill>
        <a:blip xmlns:r="http://schemas.openxmlformats.org/officeDocument/2006/relationships" r:embed="rId5" cstate="print"/>
        <a:stretch>
          <a:fillRect/>
        </a:stretch>
      </xdr:blipFill>
      <xdr:spPr>
        <a:xfrm>
          <a:off x="4586605" y="15404465"/>
          <a:ext cx="741680" cy="705485"/>
        </a:xfrm>
        <a:prstGeom prst="rect">
          <a:avLst/>
        </a:prstGeom>
      </xdr:spPr>
    </xdr:pic>
    <xdr:clientData/>
  </xdr:twoCellAnchor>
  <xdr:twoCellAnchor editAs="oneCell">
    <xdr:from>
      <xdr:col>6</xdr:col>
      <xdr:colOff>76200</xdr:colOff>
      <xdr:row>22</xdr:row>
      <xdr:rowOff>133350</xdr:rowOff>
    </xdr:from>
    <xdr:to>
      <xdr:col>6</xdr:col>
      <xdr:colOff>883285</xdr:colOff>
      <xdr:row>22</xdr:row>
      <xdr:rowOff>892810</xdr:rowOff>
    </xdr:to>
    <xdr:pic>
      <xdr:nvPicPr>
        <xdr:cNvPr id="45" name="图片 44" descr="a3f5f9a48ae6935f6d54b69fff8d7bf3_t016720935a822c0e5e"/>
        <xdr:cNvPicPr>
          <a:picLocks noChangeAspect="1"/>
        </xdr:cNvPicPr>
      </xdr:nvPicPr>
      <xdr:blipFill>
        <a:blip xmlns:r="http://schemas.openxmlformats.org/officeDocument/2006/relationships" r:embed="rId6" cstate="print"/>
        <a:stretch>
          <a:fillRect/>
        </a:stretch>
      </xdr:blipFill>
      <xdr:spPr>
        <a:xfrm>
          <a:off x="4587875" y="21621750"/>
          <a:ext cx="807085" cy="759460"/>
        </a:xfrm>
        <a:prstGeom prst="rect">
          <a:avLst/>
        </a:prstGeom>
      </xdr:spPr>
    </xdr:pic>
    <xdr:clientData/>
  </xdr:twoCellAnchor>
  <xdr:twoCellAnchor editAs="oneCell">
    <xdr:from>
      <xdr:col>6</xdr:col>
      <xdr:colOff>66675</xdr:colOff>
      <xdr:row>21</xdr:row>
      <xdr:rowOff>400050</xdr:rowOff>
    </xdr:from>
    <xdr:to>
      <xdr:col>6</xdr:col>
      <xdr:colOff>873760</xdr:colOff>
      <xdr:row>21</xdr:row>
      <xdr:rowOff>1159510</xdr:rowOff>
    </xdr:to>
    <xdr:pic>
      <xdr:nvPicPr>
        <xdr:cNvPr id="46" name="图片 45" descr="a3f5f9a48ae6935f6d54b69fff8d7bf3_t016720935a822c0e5e"/>
        <xdr:cNvPicPr>
          <a:picLocks noChangeAspect="1"/>
        </xdr:cNvPicPr>
      </xdr:nvPicPr>
      <xdr:blipFill>
        <a:blip xmlns:r="http://schemas.openxmlformats.org/officeDocument/2006/relationships" r:embed="rId6" cstate="print"/>
        <a:stretch>
          <a:fillRect/>
        </a:stretch>
      </xdr:blipFill>
      <xdr:spPr>
        <a:xfrm>
          <a:off x="4578350" y="19881850"/>
          <a:ext cx="807085" cy="759460"/>
        </a:xfrm>
        <a:prstGeom prst="rect">
          <a:avLst/>
        </a:prstGeom>
      </xdr:spPr>
    </xdr:pic>
    <xdr:clientData/>
  </xdr:twoCellAnchor>
  <xdr:twoCellAnchor>
    <xdr:from>
      <xdr:col>6</xdr:col>
      <xdr:colOff>43815</xdr:colOff>
      <xdr:row>26</xdr:row>
      <xdr:rowOff>45720</xdr:rowOff>
    </xdr:from>
    <xdr:to>
      <xdr:col>6</xdr:col>
      <xdr:colOff>920750</xdr:colOff>
      <xdr:row>26</xdr:row>
      <xdr:rowOff>734695</xdr:rowOff>
    </xdr:to>
    <xdr:pic>
      <xdr:nvPicPr>
        <xdr:cNvPr id="53" name="Picture 15"/>
        <xdr:cNvPicPr>
          <a:picLocks noChangeAspect="1"/>
        </xdr:cNvPicPr>
      </xdr:nvPicPr>
      <xdr:blipFill>
        <a:blip xmlns:r="http://schemas.openxmlformats.org/officeDocument/2006/relationships" r:embed="rId7" cstate="print"/>
        <a:stretch>
          <a:fillRect/>
        </a:stretch>
      </xdr:blipFill>
      <xdr:spPr>
        <a:xfrm>
          <a:off x="4555490" y="26175970"/>
          <a:ext cx="876935" cy="688975"/>
        </a:xfrm>
        <a:prstGeom prst="rect">
          <a:avLst/>
        </a:prstGeom>
        <a:noFill/>
        <a:ln w="9525">
          <a:noFill/>
        </a:ln>
      </xdr:spPr>
    </xdr:pic>
    <xdr:clientData/>
  </xdr:twoCellAnchor>
  <xdr:twoCellAnchor editAs="oneCell">
    <xdr:from>
      <xdr:col>6</xdr:col>
      <xdr:colOff>134620</xdr:colOff>
      <xdr:row>29</xdr:row>
      <xdr:rowOff>56515</xdr:rowOff>
    </xdr:from>
    <xdr:to>
      <xdr:col>6</xdr:col>
      <xdr:colOff>832485</xdr:colOff>
      <xdr:row>29</xdr:row>
      <xdr:rowOff>923290</xdr:rowOff>
    </xdr:to>
    <xdr:pic>
      <xdr:nvPicPr>
        <xdr:cNvPr id="57" name="图片 5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646295" y="29603065"/>
          <a:ext cx="697865" cy="866775"/>
        </a:xfrm>
        <a:prstGeom prst="rect">
          <a:avLst/>
        </a:prstGeom>
      </xdr:spPr>
    </xdr:pic>
    <xdr:clientData/>
  </xdr:twoCellAnchor>
  <xdr:twoCellAnchor editAs="oneCell">
    <xdr:from>
      <xdr:col>6</xdr:col>
      <xdr:colOff>114300</xdr:colOff>
      <xdr:row>42</xdr:row>
      <xdr:rowOff>80010</xdr:rowOff>
    </xdr:from>
    <xdr:to>
      <xdr:col>6</xdr:col>
      <xdr:colOff>883285</xdr:colOff>
      <xdr:row>42</xdr:row>
      <xdr:rowOff>756285</xdr:rowOff>
    </xdr:to>
    <xdr:pic>
      <xdr:nvPicPr>
        <xdr:cNvPr id="63" name="图片 62" descr="6a4408c1e3feb9dc2c62c8ce4db84f35_t018e324989b254250b"/>
        <xdr:cNvPicPr>
          <a:picLocks noChangeAspect="1"/>
        </xdr:cNvPicPr>
      </xdr:nvPicPr>
      <xdr:blipFill>
        <a:blip xmlns:r="http://schemas.openxmlformats.org/officeDocument/2006/relationships" r:embed="rId9" cstate="print"/>
        <a:stretch>
          <a:fillRect/>
        </a:stretch>
      </xdr:blipFill>
      <xdr:spPr>
        <a:xfrm>
          <a:off x="4625975" y="41183560"/>
          <a:ext cx="768985" cy="676275"/>
        </a:xfrm>
        <a:prstGeom prst="rect">
          <a:avLst/>
        </a:prstGeom>
      </xdr:spPr>
    </xdr:pic>
    <xdr:clientData/>
  </xdr:twoCellAnchor>
  <xdr:twoCellAnchor editAs="oneCell">
    <xdr:from>
      <xdr:col>6</xdr:col>
      <xdr:colOff>78740</xdr:colOff>
      <xdr:row>43</xdr:row>
      <xdr:rowOff>50165</xdr:rowOff>
    </xdr:from>
    <xdr:to>
      <xdr:col>6</xdr:col>
      <xdr:colOff>878840</xdr:colOff>
      <xdr:row>43</xdr:row>
      <xdr:rowOff>746116</xdr:rowOff>
    </xdr:to>
    <xdr:pic>
      <xdr:nvPicPr>
        <xdr:cNvPr id="65" name="图片 64" descr="15ad555a70a26e55e3f5833ffc8d3443_t0133ac4a32cc5f2feb"/>
        <xdr:cNvPicPr>
          <a:picLocks noChangeAspect="1"/>
        </xdr:cNvPicPr>
      </xdr:nvPicPr>
      <xdr:blipFill>
        <a:blip xmlns:r="http://schemas.openxmlformats.org/officeDocument/2006/relationships" r:embed="rId10" cstate="print"/>
        <a:stretch>
          <a:fillRect/>
        </a:stretch>
      </xdr:blipFill>
      <xdr:spPr>
        <a:xfrm>
          <a:off x="4590415" y="42080815"/>
          <a:ext cx="800100" cy="695325"/>
        </a:xfrm>
        <a:prstGeom prst="rect">
          <a:avLst/>
        </a:prstGeom>
      </xdr:spPr>
    </xdr:pic>
    <xdr:clientData/>
  </xdr:twoCellAnchor>
  <xdr:twoCellAnchor editAs="oneCell">
    <xdr:from>
      <xdr:col>6</xdr:col>
      <xdr:colOff>173466</xdr:colOff>
      <xdr:row>44</xdr:row>
      <xdr:rowOff>38100</xdr:rowOff>
    </xdr:from>
    <xdr:to>
      <xdr:col>6</xdr:col>
      <xdr:colOff>764540</xdr:colOff>
      <xdr:row>44</xdr:row>
      <xdr:rowOff>628650</xdr:rowOff>
    </xdr:to>
    <xdr:pic>
      <xdr:nvPicPr>
        <xdr:cNvPr id="67" name="图片 66" descr="604ac32274a8168ba1c2917e3ebbcced_t010e83a2b5fbe1a878"/>
        <xdr:cNvPicPr>
          <a:picLocks noChangeAspect="1"/>
        </xdr:cNvPicPr>
      </xdr:nvPicPr>
      <xdr:blipFill>
        <a:blip xmlns:r="http://schemas.openxmlformats.org/officeDocument/2006/relationships" r:embed="rId11" cstate="print"/>
        <a:stretch>
          <a:fillRect/>
        </a:stretch>
      </xdr:blipFill>
      <xdr:spPr>
        <a:xfrm>
          <a:off x="4685030" y="42919650"/>
          <a:ext cx="591185" cy="590550"/>
        </a:xfrm>
        <a:prstGeom prst="rect">
          <a:avLst/>
        </a:prstGeom>
      </xdr:spPr>
    </xdr:pic>
    <xdr:clientData/>
  </xdr:twoCellAnchor>
  <xdr:twoCellAnchor editAs="oneCell">
    <xdr:from>
      <xdr:col>6</xdr:col>
      <xdr:colOff>126618</xdr:colOff>
      <xdr:row>45</xdr:row>
      <xdr:rowOff>47625</xdr:rowOff>
    </xdr:from>
    <xdr:to>
      <xdr:col>6</xdr:col>
      <xdr:colOff>752475</xdr:colOff>
      <xdr:row>45</xdr:row>
      <xdr:rowOff>476250</xdr:rowOff>
    </xdr:to>
    <xdr:pic>
      <xdr:nvPicPr>
        <xdr:cNvPr id="68" name="图片 67" descr="1553923896(1)"/>
        <xdr:cNvPicPr>
          <a:picLocks noChangeAspect="1"/>
        </xdr:cNvPicPr>
      </xdr:nvPicPr>
      <xdr:blipFill>
        <a:blip xmlns:r="http://schemas.openxmlformats.org/officeDocument/2006/relationships" r:embed="rId12" cstate="print"/>
        <a:stretch>
          <a:fillRect/>
        </a:stretch>
      </xdr:blipFill>
      <xdr:spPr>
        <a:xfrm>
          <a:off x="4638040" y="43567350"/>
          <a:ext cx="626110" cy="428625"/>
        </a:xfrm>
        <a:prstGeom prst="rect">
          <a:avLst/>
        </a:prstGeom>
      </xdr:spPr>
    </xdr:pic>
    <xdr:clientData/>
  </xdr:twoCellAnchor>
  <xdr:twoCellAnchor editAs="oneCell">
    <xdr:from>
      <xdr:col>6</xdr:col>
      <xdr:colOff>113030</xdr:colOff>
      <xdr:row>46</xdr:row>
      <xdr:rowOff>64135</xdr:rowOff>
    </xdr:from>
    <xdr:to>
      <xdr:col>6</xdr:col>
      <xdr:colOff>912495</xdr:colOff>
      <xdr:row>46</xdr:row>
      <xdr:rowOff>669290</xdr:rowOff>
    </xdr:to>
    <xdr:pic>
      <xdr:nvPicPr>
        <xdr:cNvPr id="70" name="图片 69" descr="3591d57ddad01993e8525c8647d50d7"/>
        <xdr:cNvPicPr>
          <a:picLocks noChangeAspect="1"/>
        </xdr:cNvPicPr>
      </xdr:nvPicPr>
      <xdr:blipFill>
        <a:blip xmlns:r="http://schemas.openxmlformats.org/officeDocument/2006/relationships" r:embed="rId4" cstate="print"/>
        <a:srcRect l="27388" t="32304" r="18170" b="15654"/>
        <a:stretch>
          <a:fillRect/>
        </a:stretch>
      </xdr:blipFill>
      <xdr:spPr>
        <a:xfrm>
          <a:off x="4624705" y="44107735"/>
          <a:ext cx="799465" cy="605155"/>
        </a:xfrm>
        <a:prstGeom prst="rect">
          <a:avLst/>
        </a:prstGeom>
      </xdr:spPr>
    </xdr:pic>
    <xdr:clientData/>
  </xdr:twoCellAnchor>
  <xdr:twoCellAnchor editAs="oneCell">
    <xdr:from>
      <xdr:col>6</xdr:col>
      <xdr:colOff>200025</xdr:colOff>
      <xdr:row>48</xdr:row>
      <xdr:rowOff>66675</xdr:rowOff>
    </xdr:from>
    <xdr:to>
      <xdr:col>6</xdr:col>
      <xdr:colOff>811301</xdr:colOff>
      <xdr:row>48</xdr:row>
      <xdr:rowOff>685800</xdr:rowOff>
    </xdr:to>
    <xdr:pic>
      <xdr:nvPicPr>
        <xdr:cNvPr id="71" name="图片 11" descr="a643ab3153d47386c4d9c36d0171068f_t0166c29b090ba097fb"/>
        <xdr:cNvPicPr>
          <a:picLocks noChangeAspect="1"/>
        </xdr:cNvPicPr>
      </xdr:nvPicPr>
      <xdr:blipFill>
        <a:blip xmlns:r="http://schemas.openxmlformats.org/officeDocument/2006/relationships" r:embed="rId13" cstate="print"/>
        <a:stretch>
          <a:fillRect/>
        </a:stretch>
      </xdr:blipFill>
      <xdr:spPr>
        <a:xfrm>
          <a:off x="4711700" y="45113575"/>
          <a:ext cx="610870" cy="619125"/>
        </a:xfrm>
        <a:prstGeom prst="rect">
          <a:avLst/>
        </a:prstGeom>
        <a:noFill/>
        <a:ln w="9525">
          <a:noFill/>
        </a:ln>
      </xdr:spPr>
    </xdr:pic>
    <xdr:clientData/>
  </xdr:twoCellAnchor>
  <xdr:twoCellAnchor>
    <xdr:from>
      <xdr:col>6</xdr:col>
      <xdr:colOff>50800</xdr:colOff>
      <xdr:row>49</xdr:row>
      <xdr:rowOff>46355</xdr:rowOff>
    </xdr:from>
    <xdr:to>
      <xdr:col>6</xdr:col>
      <xdr:colOff>881380</xdr:colOff>
      <xdr:row>49</xdr:row>
      <xdr:rowOff>902970</xdr:rowOff>
    </xdr:to>
    <xdr:pic>
      <xdr:nvPicPr>
        <xdr:cNvPr id="73" name="Picture 23"/>
        <xdr:cNvPicPr>
          <a:picLocks noChangeAspect="1"/>
        </xdr:cNvPicPr>
      </xdr:nvPicPr>
      <xdr:blipFill>
        <a:blip xmlns:r="http://schemas.openxmlformats.org/officeDocument/2006/relationships" r:embed="rId14" cstate="print"/>
        <a:stretch>
          <a:fillRect/>
        </a:stretch>
      </xdr:blipFill>
      <xdr:spPr>
        <a:xfrm>
          <a:off x="4562475" y="45788580"/>
          <a:ext cx="830580" cy="856615"/>
        </a:xfrm>
        <a:prstGeom prst="rect">
          <a:avLst/>
        </a:prstGeom>
        <a:noFill/>
        <a:ln w="9525">
          <a:noFill/>
        </a:ln>
      </xdr:spPr>
    </xdr:pic>
    <xdr:clientData/>
  </xdr:twoCellAnchor>
  <xdr:twoCellAnchor editAs="oneCell">
    <xdr:from>
      <xdr:col>6</xdr:col>
      <xdr:colOff>238125</xdr:colOff>
      <xdr:row>50</xdr:row>
      <xdr:rowOff>57150</xdr:rowOff>
    </xdr:from>
    <xdr:to>
      <xdr:col>6</xdr:col>
      <xdr:colOff>714375</xdr:colOff>
      <xdr:row>50</xdr:row>
      <xdr:rowOff>761023</xdr:rowOff>
    </xdr:to>
    <xdr:pic>
      <xdr:nvPicPr>
        <xdr:cNvPr id="75" name="图片 74"/>
        <xdr:cNvPicPr>
          <a:picLocks noChangeAspect="1"/>
        </xdr:cNvPicPr>
      </xdr:nvPicPr>
      <xdr:blipFill>
        <a:blip xmlns:r="http://schemas.openxmlformats.org/officeDocument/2006/relationships" r:embed="rId15" cstate="print"/>
        <a:stretch>
          <a:fillRect/>
        </a:stretch>
      </xdr:blipFill>
      <xdr:spPr>
        <a:xfrm>
          <a:off x="4749800" y="46980475"/>
          <a:ext cx="476250" cy="703580"/>
        </a:xfrm>
        <a:prstGeom prst="rect">
          <a:avLst/>
        </a:prstGeom>
      </xdr:spPr>
    </xdr:pic>
    <xdr:clientData/>
  </xdr:twoCellAnchor>
  <xdr:twoCellAnchor>
    <xdr:from>
      <xdr:col>6</xdr:col>
      <xdr:colOff>27305</xdr:colOff>
      <xdr:row>51</xdr:row>
      <xdr:rowOff>36830</xdr:rowOff>
    </xdr:from>
    <xdr:to>
      <xdr:col>6</xdr:col>
      <xdr:colOff>904240</xdr:colOff>
      <xdr:row>51</xdr:row>
      <xdr:rowOff>798830</xdr:rowOff>
    </xdr:to>
    <xdr:pic>
      <xdr:nvPicPr>
        <xdr:cNvPr id="76" name="Picture 15"/>
        <xdr:cNvPicPr>
          <a:picLocks noChangeAspect="1"/>
        </xdr:cNvPicPr>
      </xdr:nvPicPr>
      <xdr:blipFill>
        <a:blip xmlns:r="http://schemas.openxmlformats.org/officeDocument/2006/relationships" r:embed="rId7" cstate="print"/>
        <a:stretch>
          <a:fillRect/>
        </a:stretch>
      </xdr:blipFill>
      <xdr:spPr>
        <a:xfrm>
          <a:off x="4538980" y="48153955"/>
          <a:ext cx="876935" cy="762000"/>
        </a:xfrm>
        <a:prstGeom prst="rect">
          <a:avLst/>
        </a:prstGeom>
        <a:noFill/>
        <a:ln w="9525">
          <a:noFill/>
        </a:ln>
      </xdr:spPr>
    </xdr:pic>
    <xdr:clientData/>
  </xdr:twoCellAnchor>
  <xdr:twoCellAnchor editAs="oneCell">
    <xdr:from>
      <xdr:col>6</xdr:col>
      <xdr:colOff>207010</xdr:colOff>
      <xdr:row>52</xdr:row>
      <xdr:rowOff>64770</xdr:rowOff>
    </xdr:from>
    <xdr:to>
      <xdr:col>6</xdr:col>
      <xdr:colOff>816610</xdr:colOff>
      <xdr:row>52</xdr:row>
      <xdr:rowOff>605678</xdr:rowOff>
    </xdr:to>
    <xdr:pic>
      <xdr:nvPicPr>
        <xdr:cNvPr id="78" name="图片 77" descr="1b83c8deb8e1c726b2ab7d41e4d6a4cf_t016bc55996c46d8b64"/>
        <xdr:cNvPicPr>
          <a:picLocks noChangeAspect="1"/>
        </xdr:cNvPicPr>
      </xdr:nvPicPr>
      <xdr:blipFill>
        <a:blip xmlns:r="http://schemas.openxmlformats.org/officeDocument/2006/relationships" r:embed="rId16" cstate="print"/>
        <a:stretch>
          <a:fillRect/>
        </a:stretch>
      </xdr:blipFill>
      <xdr:spPr>
        <a:xfrm>
          <a:off x="4718685" y="49350295"/>
          <a:ext cx="609600" cy="540385"/>
        </a:xfrm>
        <a:prstGeom prst="rect">
          <a:avLst/>
        </a:prstGeom>
      </xdr:spPr>
    </xdr:pic>
    <xdr:clientData/>
  </xdr:twoCellAnchor>
  <xdr:twoCellAnchor>
    <xdr:from>
      <xdr:col>6</xdr:col>
      <xdr:colOff>66675</xdr:colOff>
      <xdr:row>53</xdr:row>
      <xdr:rowOff>77470</xdr:rowOff>
    </xdr:from>
    <xdr:to>
      <xdr:col>6</xdr:col>
      <xdr:colOff>923925</xdr:colOff>
      <xdr:row>53</xdr:row>
      <xdr:rowOff>1029335</xdr:rowOff>
    </xdr:to>
    <xdr:pic>
      <xdr:nvPicPr>
        <xdr:cNvPr id="79" name="Picture 21"/>
        <xdr:cNvPicPr>
          <a:picLocks noChangeAspect="1"/>
        </xdr:cNvPicPr>
      </xdr:nvPicPr>
      <xdr:blipFill>
        <a:blip xmlns:r="http://schemas.openxmlformats.org/officeDocument/2006/relationships" r:embed="rId17" cstate="print"/>
        <a:stretch>
          <a:fillRect/>
        </a:stretch>
      </xdr:blipFill>
      <xdr:spPr>
        <a:xfrm>
          <a:off x="4578350" y="50086895"/>
          <a:ext cx="857250" cy="951865"/>
        </a:xfrm>
        <a:prstGeom prst="rect">
          <a:avLst/>
        </a:prstGeom>
        <a:noFill/>
        <a:ln w="9525">
          <a:noFill/>
        </a:ln>
      </xdr:spPr>
    </xdr:pic>
    <xdr:clientData/>
  </xdr:twoCellAnchor>
  <xdr:twoCellAnchor editAs="oneCell">
    <xdr:from>
      <xdr:col>6</xdr:col>
      <xdr:colOff>64135</xdr:colOff>
      <xdr:row>55</xdr:row>
      <xdr:rowOff>57785</xdr:rowOff>
    </xdr:from>
    <xdr:to>
      <xdr:col>6</xdr:col>
      <xdr:colOff>890270</xdr:colOff>
      <xdr:row>55</xdr:row>
      <xdr:rowOff>662940</xdr:rowOff>
    </xdr:to>
    <xdr:pic>
      <xdr:nvPicPr>
        <xdr:cNvPr id="81" name="图片 80" descr="3591d57ddad01993e8525c8647d50d7"/>
        <xdr:cNvPicPr>
          <a:picLocks noChangeAspect="1"/>
        </xdr:cNvPicPr>
      </xdr:nvPicPr>
      <xdr:blipFill>
        <a:blip xmlns:r="http://schemas.openxmlformats.org/officeDocument/2006/relationships" r:embed="rId4" cstate="print"/>
        <a:srcRect l="27388" t="32304" r="18170" b="15654"/>
        <a:stretch>
          <a:fillRect/>
        </a:stretch>
      </xdr:blipFill>
      <xdr:spPr>
        <a:xfrm>
          <a:off x="4575810" y="52057935"/>
          <a:ext cx="826135" cy="605155"/>
        </a:xfrm>
        <a:prstGeom prst="rect">
          <a:avLst/>
        </a:prstGeom>
      </xdr:spPr>
    </xdr:pic>
    <xdr:clientData/>
  </xdr:twoCellAnchor>
  <xdr:twoCellAnchor editAs="oneCell">
    <xdr:from>
      <xdr:col>6</xdr:col>
      <xdr:colOff>95250</xdr:colOff>
      <xdr:row>54</xdr:row>
      <xdr:rowOff>66675</xdr:rowOff>
    </xdr:from>
    <xdr:to>
      <xdr:col>6</xdr:col>
      <xdr:colOff>828675</xdr:colOff>
      <xdr:row>54</xdr:row>
      <xdr:rowOff>790575</xdr:rowOff>
    </xdr:to>
    <xdr:pic>
      <xdr:nvPicPr>
        <xdr:cNvPr id="83" name="图片 43" descr="66d394a24e271b8dd31f0958709344af_t0165217e64f7f4f7a9"/>
        <xdr:cNvPicPr>
          <a:picLocks noChangeAspect="1"/>
        </xdr:cNvPicPr>
      </xdr:nvPicPr>
      <xdr:blipFill>
        <a:blip xmlns:r="http://schemas.openxmlformats.org/officeDocument/2006/relationships" r:embed="rId18" cstate="print"/>
        <a:stretch>
          <a:fillRect/>
        </a:stretch>
      </xdr:blipFill>
      <xdr:spPr>
        <a:xfrm>
          <a:off x="4606925" y="51257200"/>
          <a:ext cx="733425" cy="723900"/>
        </a:xfrm>
        <a:prstGeom prst="rect">
          <a:avLst/>
        </a:prstGeom>
        <a:noFill/>
        <a:ln w="9525">
          <a:noFill/>
        </a:ln>
      </xdr:spPr>
    </xdr:pic>
    <xdr:clientData/>
  </xdr:twoCellAnchor>
  <xdr:twoCellAnchor editAs="oneCell">
    <xdr:from>
      <xdr:col>6</xdr:col>
      <xdr:colOff>50165</xdr:colOff>
      <xdr:row>57</xdr:row>
      <xdr:rowOff>38100</xdr:rowOff>
    </xdr:from>
    <xdr:to>
      <xdr:col>6</xdr:col>
      <xdr:colOff>890270</xdr:colOff>
      <xdr:row>57</xdr:row>
      <xdr:rowOff>1023620</xdr:rowOff>
    </xdr:to>
    <xdr:pic>
      <xdr:nvPicPr>
        <xdr:cNvPr id="85" name="图片 84" descr="6ccbca3f96e2f78db582b7047a6ab7df_AQAAAFqmHsyIBkoZAAB0EYFbtVYAAA81QNs38MAAHQp586_list-thumb"/>
        <xdr:cNvPicPr>
          <a:picLocks noChangeAspect="1"/>
        </xdr:cNvPicPr>
      </xdr:nvPicPr>
      <xdr:blipFill>
        <a:blip xmlns:r="http://schemas.openxmlformats.org/officeDocument/2006/relationships" r:embed="rId19" cstate="print"/>
        <a:stretch>
          <a:fillRect/>
        </a:stretch>
      </xdr:blipFill>
      <xdr:spPr>
        <a:xfrm>
          <a:off x="4561840" y="53066950"/>
          <a:ext cx="840105" cy="985520"/>
        </a:xfrm>
        <a:prstGeom prst="rect">
          <a:avLst/>
        </a:prstGeom>
      </xdr:spPr>
    </xdr:pic>
    <xdr:clientData/>
  </xdr:twoCellAnchor>
  <xdr:twoCellAnchor>
    <xdr:from>
      <xdr:col>6</xdr:col>
      <xdr:colOff>133350</xdr:colOff>
      <xdr:row>59</xdr:row>
      <xdr:rowOff>34290</xdr:rowOff>
    </xdr:from>
    <xdr:to>
      <xdr:col>6</xdr:col>
      <xdr:colOff>863600</xdr:colOff>
      <xdr:row>59</xdr:row>
      <xdr:rowOff>888365</xdr:rowOff>
    </xdr:to>
    <xdr:pic>
      <xdr:nvPicPr>
        <xdr:cNvPr id="87" name="Picture 7"/>
        <xdr:cNvPicPr>
          <a:picLocks noChangeAspect="1"/>
        </xdr:cNvPicPr>
      </xdr:nvPicPr>
      <xdr:blipFill>
        <a:blip xmlns:r="http://schemas.openxmlformats.org/officeDocument/2006/relationships" r:embed="rId20" cstate="print"/>
        <a:srcRect l="12979" t="26951" r="14833" b="23871"/>
        <a:stretch>
          <a:fillRect/>
        </a:stretch>
      </xdr:blipFill>
      <xdr:spPr>
        <a:xfrm>
          <a:off x="4645025" y="55298340"/>
          <a:ext cx="730250" cy="854075"/>
        </a:xfrm>
        <a:prstGeom prst="rect">
          <a:avLst/>
        </a:prstGeom>
        <a:noFill/>
        <a:ln w="9525">
          <a:noFill/>
        </a:ln>
      </xdr:spPr>
    </xdr:pic>
    <xdr:clientData/>
  </xdr:twoCellAnchor>
  <xdr:twoCellAnchor>
    <xdr:from>
      <xdr:col>6</xdr:col>
      <xdr:colOff>114300</xdr:colOff>
      <xdr:row>62</xdr:row>
      <xdr:rowOff>9525</xdr:rowOff>
    </xdr:from>
    <xdr:to>
      <xdr:col>6</xdr:col>
      <xdr:colOff>968375</xdr:colOff>
      <xdr:row>62</xdr:row>
      <xdr:rowOff>9525</xdr:rowOff>
    </xdr:to>
    <xdr:pic>
      <xdr:nvPicPr>
        <xdr:cNvPr id="91" name="Picture 7"/>
        <xdr:cNvPicPr>
          <a:picLocks noChangeAspect="1"/>
        </xdr:cNvPicPr>
      </xdr:nvPicPr>
      <xdr:blipFill>
        <a:blip xmlns:r="http://schemas.openxmlformats.org/officeDocument/2006/relationships" r:embed="rId20" cstate="print"/>
        <a:srcRect l="12979" t="26951" r="14833" b="23871"/>
        <a:stretch>
          <a:fillRect/>
        </a:stretch>
      </xdr:blipFill>
      <xdr:spPr>
        <a:xfrm>
          <a:off x="4625975" y="57461150"/>
          <a:ext cx="823595" cy="0"/>
        </a:xfrm>
        <a:prstGeom prst="rect">
          <a:avLst/>
        </a:prstGeom>
        <a:noFill/>
        <a:ln w="9525">
          <a:noFill/>
        </a:ln>
      </xdr:spPr>
    </xdr:pic>
    <xdr:clientData/>
  </xdr:twoCellAnchor>
  <xdr:twoCellAnchor>
    <xdr:from>
      <xdr:col>6</xdr:col>
      <xdr:colOff>90170</xdr:colOff>
      <xdr:row>62</xdr:row>
      <xdr:rowOff>45720</xdr:rowOff>
    </xdr:from>
    <xdr:to>
      <xdr:col>6</xdr:col>
      <xdr:colOff>820420</xdr:colOff>
      <xdr:row>62</xdr:row>
      <xdr:rowOff>748665</xdr:rowOff>
    </xdr:to>
    <xdr:pic>
      <xdr:nvPicPr>
        <xdr:cNvPr id="97" name="Picture 7"/>
        <xdr:cNvPicPr>
          <a:picLocks noChangeAspect="1"/>
        </xdr:cNvPicPr>
      </xdr:nvPicPr>
      <xdr:blipFill>
        <a:blip xmlns:r="http://schemas.openxmlformats.org/officeDocument/2006/relationships" r:embed="rId20" cstate="print"/>
        <a:srcRect l="12979" t="26951" r="14833" b="23871"/>
        <a:stretch>
          <a:fillRect/>
        </a:stretch>
      </xdr:blipFill>
      <xdr:spPr>
        <a:xfrm>
          <a:off x="4601845" y="57497345"/>
          <a:ext cx="730250" cy="702945"/>
        </a:xfrm>
        <a:prstGeom prst="rect">
          <a:avLst/>
        </a:prstGeom>
        <a:noFill/>
        <a:ln w="9525">
          <a:noFill/>
        </a:ln>
      </xdr:spPr>
    </xdr:pic>
    <xdr:clientData/>
  </xdr:twoCellAnchor>
  <xdr:twoCellAnchor editAs="oneCell">
    <xdr:from>
      <xdr:col>6</xdr:col>
      <xdr:colOff>83185</xdr:colOff>
      <xdr:row>64</xdr:row>
      <xdr:rowOff>32385</xdr:rowOff>
    </xdr:from>
    <xdr:to>
      <xdr:col>6</xdr:col>
      <xdr:colOff>875030</xdr:colOff>
      <xdr:row>64</xdr:row>
      <xdr:rowOff>498475</xdr:rowOff>
    </xdr:to>
    <xdr:pic>
      <xdr:nvPicPr>
        <xdr:cNvPr id="98" name="图片 9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594860" y="59789060"/>
          <a:ext cx="791845" cy="466090"/>
        </a:xfrm>
        <a:prstGeom prst="rect">
          <a:avLst/>
        </a:prstGeom>
      </xdr:spPr>
    </xdr:pic>
    <xdr:clientData/>
  </xdr:twoCellAnchor>
  <xdr:twoCellAnchor editAs="oneCell">
    <xdr:from>
      <xdr:col>6</xdr:col>
      <xdr:colOff>276225</xdr:colOff>
      <xdr:row>67</xdr:row>
      <xdr:rowOff>85726</xdr:rowOff>
    </xdr:from>
    <xdr:to>
      <xdr:col>6</xdr:col>
      <xdr:colOff>772105</xdr:colOff>
      <xdr:row>67</xdr:row>
      <xdr:rowOff>657226</xdr:rowOff>
    </xdr:to>
    <xdr:pic>
      <xdr:nvPicPr>
        <xdr:cNvPr id="103" name="图片 10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787900" y="62722125"/>
          <a:ext cx="495300" cy="571500"/>
        </a:xfrm>
        <a:prstGeom prst="rect">
          <a:avLst/>
        </a:prstGeom>
      </xdr:spPr>
    </xdr:pic>
    <xdr:clientData/>
  </xdr:twoCellAnchor>
  <xdr:twoCellAnchor>
    <xdr:from>
      <xdr:col>6</xdr:col>
      <xdr:colOff>0</xdr:colOff>
      <xdr:row>74</xdr:row>
      <xdr:rowOff>0</xdr:rowOff>
    </xdr:from>
    <xdr:to>
      <xdr:col>6</xdr:col>
      <xdr:colOff>854075</xdr:colOff>
      <xdr:row>74</xdr:row>
      <xdr:rowOff>0</xdr:rowOff>
    </xdr:to>
    <xdr:pic>
      <xdr:nvPicPr>
        <xdr:cNvPr id="110" name="Picture 7"/>
        <xdr:cNvPicPr>
          <a:picLocks noChangeAspect="1"/>
        </xdr:cNvPicPr>
      </xdr:nvPicPr>
      <xdr:blipFill>
        <a:blip xmlns:r="http://schemas.openxmlformats.org/officeDocument/2006/relationships" r:embed="rId20" cstate="print"/>
        <a:srcRect l="12979" t="26951" r="14833" b="23871"/>
        <a:stretch>
          <a:fillRect/>
        </a:stretch>
      </xdr:blipFill>
      <xdr:spPr>
        <a:xfrm>
          <a:off x="4511675" y="67370325"/>
          <a:ext cx="854075" cy="0"/>
        </a:xfrm>
        <a:prstGeom prst="rect">
          <a:avLst/>
        </a:prstGeom>
        <a:noFill/>
        <a:ln w="9525">
          <a:noFill/>
        </a:ln>
      </xdr:spPr>
    </xdr:pic>
    <xdr:clientData/>
  </xdr:twoCellAnchor>
  <xdr:twoCellAnchor editAs="oneCell">
    <xdr:from>
      <xdr:col>6</xdr:col>
      <xdr:colOff>214630</xdr:colOff>
      <xdr:row>78</xdr:row>
      <xdr:rowOff>161925</xdr:rowOff>
    </xdr:from>
    <xdr:to>
      <xdr:col>6</xdr:col>
      <xdr:colOff>690880</xdr:colOff>
      <xdr:row>78</xdr:row>
      <xdr:rowOff>865798</xdr:rowOff>
    </xdr:to>
    <xdr:pic>
      <xdr:nvPicPr>
        <xdr:cNvPr id="122" name="图片 121"/>
        <xdr:cNvPicPr>
          <a:picLocks noChangeAspect="1"/>
        </xdr:cNvPicPr>
      </xdr:nvPicPr>
      <xdr:blipFill>
        <a:blip xmlns:r="http://schemas.openxmlformats.org/officeDocument/2006/relationships" r:embed="rId15" cstate="print"/>
        <a:stretch>
          <a:fillRect/>
        </a:stretch>
      </xdr:blipFill>
      <xdr:spPr>
        <a:xfrm>
          <a:off x="4726305" y="71685150"/>
          <a:ext cx="476250" cy="703580"/>
        </a:xfrm>
        <a:prstGeom prst="rect">
          <a:avLst/>
        </a:prstGeom>
      </xdr:spPr>
    </xdr:pic>
    <xdr:clientData/>
  </xdr:twoCellAnchor>
  <xdr:twoCellAnchor editAs="oneCell">
    <xdr:from>
      <xdr:col>6</xdr:col>
      <xdr:colOff>85725</xdr:colOff>
      <xdr:row>81</xdr:row>
      <xdr:rowOff>57150</xdr:rowOff>
    </xdr:from>
    <xdr:to>
      <xdr:col>6</xdr:col>
      <xdr:colOff>904874</xdr:colOff>
      <xdr:row>81</xdr:row>
      <xdr:rowOff>800099</xdr:rowOff>
    </xdr:to>
    <xdr:pic>
      <xdr:nvPicPr>
        <xdr:cNvPr id="127" name="图片 12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597400" y="74320400"/>
          <a:ext cx="818515" cy="742315"/>
        </a:xfrm>
        <a:prstGeom prst="rect">
          <a:avLst/>
        </a:prstGeom>
      </xdr:spPr>
    </xdr:pic>
    <xdr:clientData/>
  </xdr:twoCellAnchor>
  <xdr:twoCellAnchor editAs="oneCell">
    <xdr:from>
      <xdr:col>6</xdr:col>
      <xdr:colOff>70485</xdr:colOff>
      <xdr:row>92</xdr:row>
      <xdr:rowOff>85090</xdr:rowOff>
    </xdr:from>
    <xdr:to>
      <xdr:col>6</xdr:col>
      <xdr:colOff>889000</xdr:colOff>
      <xdr:row>92</xdr:row>
      <xdr:rowOff>805815</xdr:rowOff>
    </xdr:to>
    <xdr:pic>
      <xdr:nvPicPr>
        <xdr:cNvPr id="138" name="图片 13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582160" y="81657190"/>
          <a:ext cx="818515" cy="7207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tabSelected="1" zoomScale="130" zoomScaleNormal="130" workbookViewId="0">
      <pane xSplit="2" ySplit="3" topLeftCell="C96" activePane="bottomRight" state="frozen"/>
      <selection pane="topRight"/>
      <selection pane="bottomLeft"/>
      <selection pane="bottomRight" activeCell="L100" sqref="L100"/>
    </sheetView>
  </sheetViews>
  <sheetFormatPr defaultColWidth="9" defaultRowHeight="11.25" x14ac:dyDescent="0.15"/>
  <cols>
    <col min="1" max="1" width="5.625" style="5" customWidth="1"/>
    <col min="2" max="2" width="8.125" style="6" customWidth="1"/>
    <col min="3" max="3" width="11.5" style="5" customWidth="1"/>
    <col min="4" max="4" width="24.625" style="6" customWidth="1"/>
    <col min="5" max="5" width="4.625" style="7" customWidth="1"/>
    <col min="6" max="6" width="4.625" style="5" customWidth="1"/>
    <col min="7" max="7" width="12.25" style="6" customWidth="1"/>
    <col min="8" max="9" width="9" style="5"/>
    <col min="10" max="16384" width="9" style="6"/>
  </cols>
  <sheetData>
    <row r="1" spans="1:10" ht="30.95" customHeight="1" x14ac:dyDescent="0.15">
      <c r="A1" s="21" t="s">
        <v>262</v>
      </c>
      <c r="B1" s="21"/>
      <c r="C1" s="21"/>
      <c r="D1" s="21"/>
      <c r="E1" s="21"/>
      <c r="F1" s="21"/>
      <c r="G1" s="21"/>
      <c r="H1" s="21"/>
      <c r="I1" s="21"/>
      <c r="J1" s="21"/>
    </row>
    <row r="2" spans="1:10" s="1" customFormat="1" ht="33.950000000000003" customHeight="1" x14ac:dyDescent="0.15">
      <c r="A2" s="8" t="s">
        <v>0</v>
      </c>
      <c r="B2" s="8" t="s">
        <v>1</v>
      </c>
      <c r="C2" s="8" t="s">
        <v>2</v>
      </c>
      <c r="D2" s="8" t="s">
        <v>3</v>
      </c>
      <c r="E2" s="9" t="s">
        <v>4</v>
      </c>
      <c r="F2" s="8" t="s">
        <v>5</v>
      </c>
      <c r="G2" s="10" t="s">
        <v>6</v>
      </c>
      <c r="H2" s="22"/>
      <c r="I2" s="22"/>
      <c r="J2" s="22"/>
    </row>
    <row r="3" spans="1:10" s="2" customFormat="1" ht="36" customHeight="1" x14ac:dyDescent="0.15">
      <c r="A3" s="23" t="s">
        <v>7</v>
      </c>
      <c r="B3" s="24"/>
      <c r="C3" s="8"/>
      <c r="D3" s="8"/>
      <c r="E3" s="9"/>
      <c r="F3" s="8"/>
      <c r="G3" s="11"/>
      <c r="H3" s="11" t="s">
        <v>263</v>
      </c>
      <c r="I3" s="11" t="s">
        <v>264</v>
      </c>
      <c r="J3" s="11" t="s">
        <v>8</v>
      </c>
    </row>
    <row r="4" spans="1:10" s="3" customFormat="1" ht="69.95" customHeight="1" x14ac:dyDescent="0.15">
      <c r="A4" s="8" t="s">
        <v>9</v>
      </c>
      <c r="B4" s="12" t="s">
        <v>10</v>
      </c>
      <c r="C4" s="8" t="s">
        <v>11</v>
      </c>
      <c r="D4" s="12" t="s">
        <v>12</v>
      </c>
      <c r="E4" s="9" t="s">
        <v>13</v>
      </c>
      <c r="F4" s="8" t="s">
        <v>14</v>
      </c>
      <c r="G4" s="13"/>
      <c r="H4" s="11">
        <v>1209.0833333333301</v>
      </c>
      <c r="I4" s="11">
        <v>6045.4166666666697</v>
      </c>
      <c r="J4" s="13" t="s">
        <v>266</v>
      </c>
    </row>
    <row r="5" spans="1:10" s="3" customFormat="1" ht="20.100000000000001" customHeight="1" x14ac:dyDescent="0.15">
      <c r="A5" s="23" t="s">
        <v>15</v>
      </c>
      <c r="B5" s="25"/>
      <c r="C5" s="8"/>
      <c r="D5" s="12"/>
      <c r="E5" s="9"/>
      <c r="F5" s="8"/>
      <c r="G5" s="13"/>
      <c r="H5" s="11"/>
      <c r="I5" s="11"/>
      <c r="J5" s="13"/>
    </row>
    <row r="6" spans="1:10" s="3" customFormat="1" ht="92.1" customHeight="1" x14ac:dyDescent="0.15">
      <c r="A6" s="8" t="s">
        <v>16</v>
      </c>
      <c r="B6" s="12" t="s">
        <v>17</v>
      </c>
      <c r="C6" s="8" t="s">
        <v>18</v>
      </c>
      <c r="D6" s="12" t="s">
        <v>19</v>
      </c>
      <c r="E6" s="9">
        <v>1</v>
      </c>
      <c r="F6" s="8" t="s">
        <v>14</v>
      </c>
      <c r="G6" s="14" t="str">
        <f>_xlfn.DISPIMG("ID_5742E0E2EB7448A0A03662B89939DD3E",1)</f>
        <v>=DISPIMG("ID_5742E0E2EB7448A0A03662B89939DD3E",1)</v>
      </c>
      <c r="H6" s="11">
        <v>694.25</v>
      </c>
      <c r="I6" s="11">
        <v>694.25</v>
      </c>
      <c r="J6" s="13" t="s">
        <v>266</v>
      </c>
    </row>
    <row r="7" spans="1:10" s="3" customFormat="1" ht="78.95" customHeight="1" x14ac:dyDescent="0.15">
      <c r="A7" s="8" t="s">
        <v>20</v>
      </c>
      <c r="B7" s="12" t="s">
        <v>21</v>
      </c>
      <c r="C7" s="8" t="s">
        <v>22</v>
      </c>
      <c r="D7" s="12" t="s">
        <v>23</v>
      </c>
      <c r="E7" s="9" t="s">
        <v>24</v>
      </c>
      <c r="F7" s="8" t="s">
        <v>14</v>
      </c>
      <c r="G7" s="14" t="str">
        <f>_xlfn.DISPIMG("ID_7273A4170EE14A10AA56E598F9E5A150",1)</f>
        <v>=DISPIMG("ID_7273A4170EE14A10AA56E598F9E5A150",1)</v>
      </c>
      <c r="H7" s="11">
        <v>1443.4166666666699</v>
      </c>
      <c r="I7" s="11">
        <v>2886.8333333333298</v>
      </c>
      <c r="J7" s="13" t="s">
        <v>266</v>
      </c>
    </row>
    <row r="8" spans="1:10" s="3" customFormat="1" ht="84" x14ac:dyDescent="0.15">
      <c r="A8" s="8" t="s">
        <v>25</v>
      </c>
      <c r="B8" s="12" t="s">
        <v>26</v>
      </c>
      <c r="C8" s="8"/>
      <c r="D8" s="12" t="s">
        <v>27</v>
      </c>
      <c r="E8" s="9">
        <v>2</v>
      </c>
      <c r="F8" s="8" t="s">
        <v>28</v>
      </c>
      <c r="G8" s="14" t="str">
        <f>_xlfn.DISPIMG("ID_397F944314F844718393681ADE995CB7",1)</f>
        <v>=DISPIMG("ID_397F944314F844718393681ADE995CB7",1)</v>
      </c>
      <c r="H8" s="11">
        <v>101.583333333333</v>
      </c>
      <c r="I8" s="11">
        <v>203.166666666667</v>
      </c>
      <c r="J8" s="13" t="s">
        <v>265</v>
      </c>
    </row>
    <row r="9" spans="1:10" s="3" customFormat="1" ht="84.95" customHeight="1" x14ac:dyDescent="0.15">
      <c r="A9" s="8" t="s">
        <v>29</v>
      </c>
      <c r="B9" s="12" t="s">
        <v>17</v>
      </c>
      <c r="C9" s="8" t="s">
        <v>30</v>
      </c>
      <c r="D9" s="12" t="s">
        <v>19</v>
      </c>
      <c r="E9" s="9">
        <v>1</v>
      </c>
      <c r="F9" s="8" t="s">
        <v>14</v>
      </c>
      <c r="G9" s="14" t="str">
        <f>_xlfn.DISPIMG("ID_FA984C0CC12B4CFB8AFA0F0201225DB0",1)</f>
        <v>=DISPIMG("ID_FA984C0CC12B4CFB8AFA0F0201225DB0",1)</v>
      </c>
      <c r="H9" s="11">
        <v>710.58333333333303</v>
      </c>
      <c r="I9" s="11">
        <v>710.58333333333303</v>
      </c>
      <c r="J9" s="13" t="s">
        <v>265</v>
      </c>
    </row>
    <row r="10" spans="1:10" s="3" customFormat="1" ht="57" customHeight="1" x14ac:dyDescent="0.15">
      <c r="A10" s="8" t="s">
        <v>31</v>
      </c>
      <c r="B10" s="12" t="s">
        <v>32</v>
      </c>
      <c r="C10" s="8" t="s">
        <v>33</v>
      </c>
      <c r="D10" s="12" t="s">
        <v>34</v>
      </c>
      <c r="E10" s="9">
        <v>1</v>
      </c>
      <c r="F10" s="8" t="s">
        <v>14</v>
      </c>
      <c r="G10" s="14" t="str">
        <f>_xlfn.DISPIMG("ID_C95E8A94257445C19447FD357952EAD0",1)</f>
        <v>=DISPIMG("ID_C95E8A94257445C19447FD357952EAD0",1)</v>
      </c>
      <c r="H10" s="11">
        <v>1321.7666666666701</v>
      </c>
      <c r="I10" s="11">
        <v>1321.7666666666701</v>
      </c>
      <c r="J10" s="13" t="s">
        <v>265</v>
      </c>
    </row>
    <row r="11" spans="1:10" s="3" customFormat="1" ht="80.099999999999994" customHeight="1" x14ac:dyDescent="0.15">
      <c r="A11" s="8" t="s">
        <v>35</v>
      </c>
      <c r="B11" s="12" t="s">
        <v>21</v>
      </c>
      <c r="C11" s="8" t="s">
        <v>36</v>
      </c>
      <c r="D11" s="12" t="s">
        <v>37</v>
      </c>
      <c r="E11" s="9" t="s">
        <v>24</v>
      </c>
      <c r="F11" s="8" t="s">
        <v>14</v>
      </c>
      <c r="G11" s="13"/>
      <c r="H11" s="11">
        <v>1360.6666666666699</v>
      </c>
      <c r="I11" s="11">
        <v>2721.3333333333298</v>
      </c>
      <c r="J11" s="13" t="s">
        <v>265</v>
      </c>
    </row>
    <row r="12" spans="1:10" s="3" customFormat="1" ht="84" x14ac:dyDescent="0.15">
      <c r="A12" s="8" t="s">
        <v>38</v>
      </c>
      <c r="B12" s="12" t="s">
        <v>26</v>
      </c>
      <c r="C12" s="8"/>
      <c r="D12" s="12" t="s">
        <v>27</v>
      </c>
      <c r="E12" s="9">
        <v>2</v>
      </c>
      <c r="F12" s="8" t="s">
        <v>28</v>
      </c>
      <c r="G12" s="14" t="str">
        <f>_xlfn.DISPIMG("ID_EB5022BEBA364722A06025408B235374",1)</f>
        <v>=DISPIMG("ID_EB5022BEBA364722A06025408B235374",1)</v>
      </c>
      <c r="H12" s="11">
        <v>101.583333333333</v>
      </c>
      <c r="I12" s="11">
        <v>203.166666666667</v>
      </c>
      <c r="J12" s="13" t="s">
        <v>265</v>
      </c>
    </row>
    <row r="13" spans="1:10" s="3" customFormat="1" ht="95.1" customHeight="1" x14ac:dyDescent="0.15">
      <c r="A13" s="8" t="s">
        <v>39</v>
      </c>
      <c r="B13" s="12" t="s">
        <v>17</v>
      </c>
      <c r="C13" s="8" t="s">
        <v>40</v>
      </c>
      <c r="D13" s="12" t="s">
        <v>19</v>
      </c>
      <c r="E13" s="9">
        <v>1</v>
      </c>
      <c r="F13" s="8" t="s">
        <v>14</v>
      </c>
      <c r="G13" s="14" t="str">
        <f>_xlfn.DISPIMG("ID_F2F65A05284F46F894C2E48DA47EA11D",1)</f>
        <v>=DISPIMG("ID_F2F65A05284F46F894C2E48DA47EA11D",1)</v>
      </c>
      <c r="H13" s="11">
        <v>832</v>
      </c>
      <c r="I13" s="11">
        <v>832</v>
      </c>
      <c r="J13" s="13" t="s">
        <v>265</v>
      </c>
    </row>
    <row r="14" spans="1:10" s="3" customFormat="1" ht="84" customHeight="1" x14ac:dyDescent="0.15">
      <c r="A14" s="8" t="s">
        <v>41</v>
      </c>
      <c r="B14" s="12" t="s">
        <v>42</v>
      </c>
      <c r="C14" s="8" t="s">
        <v>43</v>
      </c>
      <c r="D14" s="12" t="s">
        <v>44</v>
      </c>
      <c r="E14" s="9">
        <v>2</v>
      </c>
      <c r="F14" s="8" t="s">
        <v>14</v>
      </c>
      <c r="G14" s="14" t="str">
        <f>_xlfn.DISPIMG("ID_0101BB5F58F9483BB4678720B5BD8529",1)</f>
        <v>=DISPIMG("ID_0101BB5F58F9483BB4678720B5BD8529",1)</v>
      </c>
      <c r="H14" s="11">
        <v>1511</v>
      </c>
      <c r="I14" s="11">
        <v>3022</v>
      </c>
      <c r="J14" s="13" t="s">
        <v>265</v>
      </c>
    </row>
    <row r="15" spans="1:10" s="3" customFormat="1" ht="62.1" customHeight="1" x14ac:dyDescent="0.15">
      <c r="A15" s="8" t="s">
        <v>45</v>
      </c>
      <c r="B15" s="12" t="s">
        <v>46</v>
      </c>
      <c r="C15" s="8" t="s">
        <v>47</v>
      </c>
      <c r="D15" s="12" t="s">
        <v>48</v>
      </c>
      <c r="E15" s="9">
        <v>1</v>
      </c>
      <c r="F15" s="8" t="s">
        <v>14</v>
      </c>
      <c r="G15" s="14" t="str">
        <f>_xlfn.DISPIMG("ID_BB3226E43ECF41049A2D3CBC8AEA0490",1)</f>
        <v>=DISPIMG("ID_BB3226E43ECF41049A2D3CBC8AEA0490",1)</v>
      </c>
      <c r="H15" s="11">
        <v>2050.6666666666702</v>
      </c>
      <c r="I15" s="11">
        <v>2050.6666666666702</v>
      </c>
      <c r="J15" s="13" t="s">
        <v>265</v>
      </c>
    </row>
    <row r="16" spans="1:10" s="3" customFormat="1" ht="66" customHeight="1" x14ac:dyDescent="0.15">
      <c r="A16" s="8" t="s">
        <v>49</v>
      </c>
      <c r="B16" s="15" t="s">
        <v>50</v>
      </c>
      <c r="C16" s="16" t="s">
        <v>51</v>
      </c>
      <c r="D16" s="15" t="s">
        <v>52</v>
      </c>
      <c r="E16" s="9" t="s">
        <v>24</v>
      </c>
      <c r="F16" s="8" t="s">
        <v>14</v>
      </c>
      <c r="G16" s="13"/>
      <c r="H16" s="11">
        <v>87.406666666666695</v>
      </c>
      <c r="I16" s="11">
        <v>174.81333333333299</v>
      </c>
      <c r="J16" s="13" t="s">
        <v>265</v>
      </c>
    </row>
    <row r="17" spans="1:10" s="3" customFormat="1" ht="20.100000000000001" customHeight="1" x14ac:dyDescent="0.15">
      <c r="A17" s="23" t="s">
        <v>53</v>
      </c>
      <c r="B17" s="25"/>
      <c r="C17" s="8"/>
      <c r="D17" s="12"/>
      <c r="E17" s="9"/>
      <c r="F17" s="8"/>
      <c r="G17" s="13"/>
      <c r="H17" s="11"/>
      <c r="I17" s="11"/>
      <c r="J17" s="13"/>
    </row>
    <row r="18" spans="1:10" s="3" customFormat="1" ht="60.75" customHeight="1" x14ac:dyDescent="0.15">
      <c r="A18" s="8" t="s">
        <v>54</v>
      </c>
      <c r="B18" s="12" t="s">
        <v>55</v>
      </c>
      <c r="C18" s="8" t="s">
        <v>56</v>
      </c>
      <c r="D18" s="12" t="s">
        <v>57</v>
      </c>
      <c r="E18" s="9" t="s">
        <v>24</v>
      </c>
      <c r="F18" s="8" t="s">
        <v>14</v>
      </c>
      <c r="G18" s="14" t="str">
        <f>_xlfn.DISPIMG("ID_FBA2557019674B82AC2247E2FC2841AA",1)</f>
        <v>=DISPIMG("ID_FBA2557019674B82AC2247E2FC2841AA",1)</v>
      </c>
      <c r="H18" s="11">
        <v>659.73333333333301</v>
      </c>
      <c r="I18" s="11">
        <v>1319.4666666666701</v>
      </c>
      <c r="J18" s="13" t="s">
        <v>265</v>
      </c>
    </row>
    <row r="19" spans="1:10" s="3" customFormat="1" ht="71.25" customHeight="1" x14ac:dyDescent="0.15">
      <c r="A19" s="8" t="s">
        <v>58</v>
      </c>
      <c r="B19" s="12" t="s">
        <v>55</v>
      </c>
      <c r="C19" s="8" t="s">
        <v>59</v>
      </c>
      <c r="D19" s="12" t="s">
        <v>57</v>
      </c>
      <c r="E19" s="9" t="s">
        <v>24</v>
      </c>
      <c r="F19" s="8" t="s">
        <v>14</v>
      </c>
      <c r="G19" s="14" t="str">
        <f>_xlfn.DISPIMG("ID_44EE7F5CD7954545AC77FD4CE687E01E",1)</f>
        <v>=DISPIMG("ID_44EE7F5CD7954545AC77FD4CE687E01E",1)</v>
      </c>
      <c r="H19" s="11">
        <v>1351.4166666666699</v>
      </c>
      <c r="I19" s="11">
        <v>2702.8333333333298</v>
      </c>
      <c r="J19" s="13" t="s">
        <v>265</v>
      </c>
    </row>
    <row r="20" spans="1:10" s="3" customFormat="1" ht="62.1" customHeight="1" x14ac:dyDescent="0.15">
      <c r="A20" s="8" t="s">
        <v>60</v>
      </c>
      <c r="B20" s="12" t="s">
        <v>61</v>
      </c>
      <c r="C20" s="8" t="s">
        <v>62</v>
      </c>
      <c r="D20" s="12" t="s">
        <v>63</v>
      </c>
      <c r="E20" s="9" t="s">
        <v>64</v>
      </c>
      <c r="F20" s="8" t="s">
        <v>14</v>
      </c>
      <c r="G20" s="13"/>
      <c r="H20" s="11">
        <v>3805.0833333333298</v>
      </c>
      <c r="I20" s="11">
        <v>3805.0833333333298</v>
      </c>
      <c r="J20" s="13" t="s">
        <v>265</v>
      </c>
    </row>
    <row r="21" spans="1:10" s="3" customFormat="1" ht="261" customHeight="1" x14ac:dyDescent="0.15">
      <c r="A21" s="8" t="s">
        <v>65</v>
      </c>
      <c r="B21" s="12" t="s">
        <v>66</v>
      </c>
      <c r="C21" s="8" t="s">
        <v>67</v>
      </c>
      <c r="D21" s="12" t="s">
        <v>68</v>
      </c>
      <c r="E21" s="9" t="s">
        <v>64</v>
      </c>
      <c r="F21" s="8" t="s">
        <v>14</v>
      </c>
      <c r="G21" s="14" t="str">
        <f>_xlfn.DISPIMG("ID_AA98629C1A1842A1ABDFE19980A36868",1)</f>
        <v>=DISPIMG("ID_AA98629C1A1842A1ABDFE19980A36868",1)</v>
      </c>
      <c r="H21" s="11">
        <v>5167.7333333333299</v>
      </c>
      <c r="I21" s="11">
        <v>5167.7333333333299</v>
      </c>
      <c r="J21" s="13" t="s">
        <v>265</v>
      </c>
    </row>
    <row r="22" spans="1:10" s="4" customFormat="1" ht="158.1" customHeight="1" x14ac:dyDescent="0.15">
      <c r="A22" s="8" t="s">
        <v>69</v>
      </c>
      <c r="B22" s="12" t="s">
        <v>70</v>
      </c>
      <c r="C22" s="16" t="s">
        <v>71</v>
      </c>
      <c r="D22" s="15" t="s">
        <v>72</v>
      </c>
      <c r="E22" s="17" t="s">
        <v>64</v>
      </c>
      <c r="F22" s="16" t="s">
        <v>14</v>
      </c>
      <c r="G22" s="18"/>
      <c r="H22" s="11">
        <v>4372.3333333333303</v>
      </c>
      <c r="I22" s="11">
        <v>4372.3333333333303</v>
      </c>
      <c r="J22" s="13" t="s">
        <v>265</v>
      </c>
    </row>
    <row r="23" spans="1:10" s="4" customFormat="1" ht="156" customHeight="1" x14ac:dyDescent="0.15">
      <c r="A23" s="8" t="s">
        <v>73</v>
      </c>
      <c r="B23" s="12" t="s">
        <v>74</v>
      </c>
      <c r="C23" s="8" t="s">
        <v>71</v>
      </c>
      <c r="D23" s="12" t="s">
        <v>72</v>
      </c>
      <c r="E23" s="17" t="s">
        <v>64</v>
      </c>
      <c r="F23" s="16" t="s">
        <v>14</v>
      </c>
      <c r="G23" s="18"/>
      <c r="H23" s="11">
        <v>4372.3333333333303</v>
      </c>
      <c r="I23" s="11">
        <v>4372.3333333333303</v>
      </c>
      <c r="J23" s="13" t="s">
        <v>265</v>
      </c>
    </row>
    <row r="24" spans="1:10" s="3" customFormat="1" ht="62.25" customHeight="1" x14ac:dyDescent="0.15">
      <c r="A24" s="8" t="s">
        <v>75</v>
      </c>
      <c r="B24" s="12" t="s">
        <v>76</v>
      </c>
      <c r="C24" s="8" t="s">
        <v>77</v>
      </c>
      <c r="D24" s="12" t="s">
        <v>78</v>
      </c>
      <c r="E24" s="9" t="s">
        <v>64</v>
      </c>
      <c r="F24" s="8" t="s">
        <v>14</v>
      </c>
      <c r="G24" s="14" t="str">
        <f>_xlfn.DISPIMG("ID_CB89A05C02F145D2AE674DF1B5323419",1)</f>
        <v>=DISPIMG("ID_CB89A05C02F145D2AE674DF1B5323419",1)</v>
      </c>
      <c r="H24" s="11">
        <v>10333.799999999999</v>
      </c>
      <c r="I24" s="11">
        <v>10333.799999999999</v>
      </c>
      <c r="J24" s="13" t="s">
        <v>265</v>
      </c>
    </row>
    <row r="25" spans="1:10" s="3" customFormat="1" ht="59.25" customHeight="1" x14ac:dyDescent="0.15">
      <c r="A25" s="8" t="s">
        <v>79</v>
      </c>
      <c r="B25" s="12" t="s">
        <v>80</v>
      </c>
      <c r="C25" s="8" t="s">
        <v>81</v>
      </c>
      <c r="D25" s="12" t="s">
        <v>82</v>
      </c>
      <c r="E25" s="9">
        <v>6.2</v>
      </c>
      <c r="F25" s="8" t="s">
        <v>83</v>
      </c>
      <c r="G25" s="14" t="str">
        <f>_xlfn.DISPIMG("ID_DDD5227BBA124E98BF094B7E1859DA8B",1)</f>
        <v>=DISPIMG("ID_DDD5227BBA124E98BF094B7E1859DA8B",1)</v>
      </c>
      <c r="H25" s="11">
        <v>393.6</v>
      </c>
      <c r="I25" s="11">
        <v>2440.3200000000002</v>
      </c>
      <c r="J25" s="13" t="s">
        <v>265</v>
      </c>
    </row>
    <row r="26" spans="1:10" s="3" customFormat="1" ht="87.95" customHeight="1" x14ac:dyDescent="0.15">
      <c r="A26" s="8" t="s">
        <v>84</v>
      </c>
      <c r="B26" s="12" t="s">
        <v>85</v>
      </c>
      <c r="C26" s="8" t="s">
        <v>86</v>
      </c>
      <c r="D26" s="12" t="s">
        <v>19</v>
      </c>
      <c r="E26" s="9" t="s">
        <v>24</v>
      </c>
      <c r="F26" s="8" t="s">
        <v>14</v>
      </c>
      <c r="G26" s="14" t="str">
        <f>_xlfn.DISPIMG("ID_5078DA88D8934204832A8A3ADDD44BD9",1)</f>
        <v>=DISPIMG("ID_5078DA88D8934204832A8A3ADDD44BD9",1)</v>
      </c>
      <c r="H26" s="11">
        <v>2654.6666666666702</v>
      </c>
      <c r="I26" s="11">
        <v>5309.3333333333303</v>
      </c>
      <c r="J26" s="13" t="s">
        <v>265</v>
      </c>
    </row>
    <row r="27" spans="1:10" s="3" customFormat="1" ht="98.1" customHeight="1" x14ac:dyDescent="0.15">
      <c r="A27" s="8" t="s">
        <v>87</v>
      </c>
      <c r="B27" s="12" t="s">
        <v>88</v>
      </c>
      <c r="C27" s="8" t="s">
        <v>86</v>
      </c>
      <c r="D27" s="12" t="s">
        <v>19</v>
      </c>
      <c r="E27" s="9" t="s">
        <v>64</v>
      </c>
      <c r="F27" s="8" t="s">
        <v>14</v>
      </c>
      <c r="G27" s="13"/>
      <c r="H27" s="11">
        <v>1250.4166666666699</v>
      </c>
      <c r="I27" s="11">
        <v>1250.4166666666699</v>
      </c>
      <c r="J27" s="13" t="s">
        <v>265</v>
      </c>
    </row>
    <row r="28" spans="1:10" s="3" customFormat="1" ht="93.95" customHeight="1" x14ac:dyDescent="0.15">
      <c r="A28" s="8" t="s">
        <v>89</v>
      </c>
      <c r="B28" s="12" t="s">
        <v>88</v>
      </c>
      <c r="C28" s="8" t="s">
        <v>90</v>
      </c>
      <c r="D28" s="12" t="s">
        <v>19</v>
      </c>
      <c r="E28" s="9" t="s">
        <v>64</v>
      </c>
      <c r="F28" s="8" t="s">
        <v>14</v>
      </c>
      <c r="G28" s="14" t="str">
        <f>_xlfn.DISPIMG("ID_31192173B57344EDA712C393EE0BCACC",1)</f>
        <v>=DISPIMG("ID_31192173B57344EDA712C393EE0BCACC",1)</v>
      </c>
      <c r="H28" s="11">
        <v>1087.75</v>
      </c>
      <c r="I28" s="11">
        <v>1087.75</v>
      </c>
      <c r="J28" s="13" t="s">
        <v>265</v>
      </c>
    </row>
    <row r="29" spans="1:10" s="3" customFormat="1" ht="77.099999999999994" customHeight="1" x14ac:dyDescent="0.15">
      <c r="A29" s="8" t="s">
        <v>91</v>
      </c>
      <c r="B29" s="12" t="s">
        <v>42</v>
      </c>
      <c r="C29" s="8" t="s">
        <v>11</v>
      </c>
      <c r="D29" s="12" t="s">
        <v>92</v>
      </c>
      <c r="E29" s="9" t="s">
        <v>64</v>
      </c>
      <c r="F29" s="8" t="s">
        <v>14</v>
      </c>
      <c r="G29" s="14" t="str">
        <f>_xlfn.DISPIMG("ID_72F0633610DA45E9BFDC10D27E4CFD5C",1)</f>
        <v>=DISPIMG("ID_72F0633610DA45E9BFDC10D27E4CFD5C",1)</v>
      </c>
      <c r="H29" s="11">
        <v>1233.25</v>
      </c>
      <c r="I29" s="11">
        <v>1233.25</v>
      </c>
      <c r="J29" s="13" t="s">
        <v>265</v>
      </c>
    </row>
    <row r="30" spans="1:10" s="3" customFormat="1" ht="81" customHeight="1" x14ac:dyDescent="0.15">
      <c r="A30" s="8" t="s">
        <v>93</v>
      </c>
      <c r="B30" s="12" t="s">
        <v>94</v>
      </c>
      <c r="C30" s="8" t="s">
        <v>95</v>
      </c>
      <c r="D30" s="12" t="s">
        <v>96</v>
      </c>
      <c r="E30" s="9" t="s">
        <v>24</v>
      </c>
      <c r="F30" s="8" t="s">
        <v>14</v>
      </c>
      <c r="G30" s="13"/>
      <c r="H30" s="11">
        <v>3319.3333333333298</v>
      </c>
      <c r="I30" s="11">
        <v>6638.6666666666697</v>
      </c>
      <c r="J30" s="13" t="s">
        <v>265</v>
      </c>
    </row>
    <row r="31" spans="1:10" s="3" customFormat="1" ht="68.099999999999994" customHeight="1" x14ac:dyDescent="0.15">
      <c r="A31" s="8" t="s">
        <v>97</v>
      </c>
      <c r="B31" s="12" t="s">
        <v>32</v>
      </c>
      <c r="C31" s="8" t="s">
        <v>33</v>
      </c>
      <c r="D31" s="12" t="s">
        <v>34</v>
      </c>
      <c r="E31" s="9" t="s">
        <v>64</v>
      </c>
      <c r="F31" s="8" t="s">
        <v>14</v>
      </c>
      <c r="G31" s="14" t="str">
        <f>_xlfn.DISPIMG("ID_BF05B95F2D86482C8DBD887CB37B1DA0",1)</f>
        <v>=DISPIMG("ID_BF05B95F2D86482C8DBD887CB37B1DA0",1)</v>
      </c>
      <c r="H31" s="11">
        <v>1321.7666666666701</v>
      </c>
      <c r="I31" s="11">
        <v>1321.7666666666701</v>
      </c>
      <c r="J31" s="13" t="s">
        <v>265</v>
      </c>
    </row>
    <row r="32" spans="1:10" s="3" customFormat="1" ht="72" customHeight="1" x14ac:dyDescent="0.15">
      <c r="A32" s="8" t="s">
        <v>98</v>
      </c>
      <c r="B32" s="12" t="s">
        <v>99</v>
      </c>
      <c r="C32" s="8" t="s">
        <v>100</v>
      </c>
      <c r="D32" s="12" t="s">
        <v>101</v>
      </c>
      <c r="E32" s="9" t="s">
        <v>64</v>
      </c>
      <c r="F32" s="8" t="s">
        <v>14</v>
      </c>
      <c r="G32" s="14" t="str">
        <f>_xlfn.DISPIMG("ID_4B22B0AD69D64779884E536F5D22E21D",1)</f>
        <v>=DISPIMG("ID_4B22B0AD69D64779884E536F5D22E21D",1)</v>
      </c>
      <c r="H32" s="11">
        <v>2055</v>
      </c>
      <c r="I32" s="11">
        <v>2055</v>
      </c>
      <c r="J32" s="13" t="s">
        <v>265</v>
      </c>
    </row>
    <row r="33" spans="1:10" s="3" customFormat="1" ht="66.95" customHeight="1" x14ac:dyDescent="0.15">
      <c r="A33" s="8" t="s">
        <v>102</v>
      </c>
      <c r="B33" s="12" t="s">
        <v>103</v>
      </c>
      <c r="C33" s="8" t="s">
        <v>104</v>
      </c>
      <c r="D33" s="12" t="s">
        <v>105</v>
      </c>
      <c r="E33" s="9" t="s">
        <v>64</v>
      </c>
      <c r="F33" s="8" t="s">
        <v>14</v>
      </c>
      <c r="G33" s="13"/>
      <c r="H33" s="11">
        <v>1135.8333333333301</v>
      </c>
      <c r="I33" s="11">
        <v>1135.8333333333301</v>
      </c>
      <c r="J33" s="13" t="s">
        <v>265</v>
      </c>
    </row>
    <row r="34" spans="1:10" s="3" customFormat="1" ht="50.1" customHeight="1" x14ac:dyDescent="0.15">
      <c r="A34" s="8" t="s">
        <v>106</v>
      </c>
      <c r="B34" s="12" t="s">
        <v>107</v>
      </c>
      <c r="C34" s="8" t="s">
        <v>108</v>
      </c>
      <c r="D34" s="12"/>
      <c r="E34" s="9" t="s">
        <v>64</v>
      </c>
      <c r="F34" s="8" t="s">
        <v>14</v>
      </c>
      <c r="G34" s="13"/>
      <c r="H34" s="11"/>
      <c r="I34" s="11"/>
      <c r="J34" s="13"/>
    </row>
    <row r="35" spans="1:10" s="3" customFormat="1" ht="51.95" customHeight="1" x14ac:dyDescent="0.15">
      <c r="A35" s="8" t="s">
        <v>109</v>
      </c>
      <c r="B35" s="12" t="s">
        <v>110</v>
      </c>
      <c r="C35" s="8"/>
      <c r="D35" s="12" t="s">
        <v>111</v>
      </c>
      <c r="E35" s="9">
        <v>1</v>
      </c>
      <c r="F35" s="8" t="s">
        <v>28</v>
      </c>
      <c r="G35" s="14" t="str">
        <f>_xlfn.DISPIMG("ID_B76B7B0945994B93B1FD32D109B0ADD6",1)</f>
        <v>=DISPIMG("ID_B76B7B0945994B93B1FD32D109B0ADD6",1)</v>
      </c>
      <c r="H35" s="11">
        <v>1313.6666666666699</v>
      </c>
      <c r="I35" s="11">
        <v>1313.6666666666699</v>
      </c>
      <c r="J35" s="13" t="s">
        <v>265</v>
      </c>
    </row>
    <row r="36" spans="1:10" s="3" customFormat="1" ht="86.1" customHeight="1" x14ac:dyDescent="0.15">
      <c r="A36" s="8" t="s">
        <v>112</v>
      </c>
      <c r="B36" s="12" t="s">
        <v>113</v>
      </c>
      <c r="C36" s="8" t="s">
        <v>30</v>
      </c>
      <c r="D36" s="12" t="s">
        <v>114</v>
      </c>
      <c r="E36" s="9" t="s">
        <v>64</v>
      </c>
      <c r="F36" s="8" t="s">
        <v>14</v>
      </c>
      <c r="G36" s="14" t="str">
        <f>_xlfn.DISPIMG("ID_0453B7D3CF204C739E7F1145B33B6B29",1)</f>
        <v>=DISPIMG("ID_0453B7D3CF204C739E7F1145B33B6B29",1)</v>
      </c>
      <c r="H36" s="11">
        <v>862.9</v>
      </c>
      <c r="I36" s="11">
        <v>862.9</v>
      </c>
      <c r="J36" s="13" t="s">
        <v>265</v>
      </c>
    </row>
    <row r="37" spans="1:10" s="3" customFormat="1" ht="87.95" customHeight="1" x14ac:dyDescent="0.15">
      <c r="A37" s="8" t="s">
        <v>115</v>
      </c>
      <c r="B37" s="12" t="s">
        <v>26</v>
      </c>
      <c r="C37" s="8"/>
      <c r="D37" s="12" t="s">
        <v>27</v>
      </c>
      <c r="E37" s="9">
        <v>1</v>
      </c>
      <c r="F37" s="8" t="s">
        <v>28</v>
      </c>
      <c r="G37" s="14" t="str">
        <f>_xlfn.DISPIMG("ID_7510C8F0CA0E43F3A98E8AAB69C6586F",1)</f>
        <v>=DISPIMG("ID_7510C8F0CA0E43F3A98E8AAB69C6586F",1)</v>
      </c>
      <c r="H37" s="11">
        <v>101.583333333333</v>
      </c>
      <c r="I37" s="11">
        <v>101.583333333333</v>
      </c>
      <c r="J37" s="13" t="s">
        <v>265</v>
      </c>
    </row>
    <row r="38" spans="1:10" s="3" customFormat="1" ht="69.95" customHeight="1" x14ac:dyDescent="0.15">
      <c r="A38" s="8" t="s">
        <v>116</v>
      </c>
      <c r="B38" s="15" t="s">
        <v>50</v>
      </c>
      <c r="C38" s="16" t="s">
        <v>51</v>
      </c>
      <c r="D38" s="15" t="s">
        <v>52</v>
      </c>
      <c r="E38" s="9" t="s">
        <v>64</v>
      </c>
      <c r="F38" s="8" t="s">
        <v>14</v>
      </c>
      <c r="G38" s="14" t="str">
        <f>_xlfn.DISPIMG("ID_52592D4EC32347DCAABD64AE44E62E78",1)</f>
        <v>=DISPIMG("ID_52592D4EC32347DCAABD64AE44E62E78",1)</v>
      </c>
      <c r="H38" s="11">
        <v>87.406666666666695</v>
      </c>
      <c r="I38" s="11">
        <v>87.406666666666695</v>
      </c>
      <c r="J38" s="13" t="s">
        <v>265</v>
      </c>
    </row>
    <row r="39" spans="1:10" s="3" customFormat="1" ht="69" customHeight="1" x14ac:dyDescent="0.15">
      <c r="A39" s="8" t="s">
        <v>117</v>
      </c>
      <c r="B39" s="12" t="s">
        <v>118</v>
      </c>
      <c r="C39" s="8" t="s">
        <v>119</v>
      </c>
      <c r="D39" s="12" t="s">
        <v>120</v>
      </c>
      <c r="E39" s="9" t="s">
        <v>64</v>
      </c>
      <c r="F39" s="8" t="s">
        <v>14</v>
      </c>
      <c r="G39" s="14" t="str">
        <f>_xlfn.DISPIMG("ID_6DC257C1C6AC466D867C20BAF58A8B34",1)</f>
        <v>=DISPIMG("ID_6DC257C1C6AC466D867C20BAF58A8B34",1)</v>
      </c>
      <c r="H39" s="11">
        <v>2807.5</v>
      </c>
      <c r="I39" s="11">
        <v>2807.5</v>
      </c>
      <c r="J39" s="13" t="s">
        <v>265</v>
      </c>
    </row>
    <row r="40" spans="1:10" s="3" customFormat="1" ht="20.100000000000001" customHeight="1" x14ac:dyDescent="0.15">
      <c r="A40" s="23" t="s">
        <v>121</v>
      </c>
      <c r="B40" s="25"/>
      <c r="C40" s="8"/>
      <c r="D40" s="12"/>
      <c r="E40" s="9"/>
      <c r="F40" s="8"/>
      <c r="G40" s="13"/>
      <c r="H40" s="11"/>
      <c r="I40" s="11"/>
      <c r="J40" s="13"/>
    </row>
    <row r="41" spans="1:10" s="3" customFormat="1" ht="96" customHeight="1" x14ac:dyDescent="0.15">
      <c r="A41" s="8" t="s">
        <v>122</v>
      </c>
      <c r="B41" s="12" t="s">
        <v>123</v>
      </c>
      <c r="C41" s="8" t="s">
        <v>124</v>
      </c>
      <c r="D41" s="12" t="s">
        <v>125</v>
      </c>
      <c r="E41" s="9" t="s">
        <v>64</v>
      </c>
      <c r="F41" s="8" t="s">
        <v>14</v>
      </c>
      <c r="G41" s="14" t="str">
        <f>_xlfn.DISPIMG("ID_89250C3CE5464B4993988DE5B42D8B8B",1)</f>
        <v>=DISPIMG("ID_89250C3CE5464B4993988DE5B42D8B8B",1)</v>
      </c>
      <c r="H41" s="11">
        <v>763.41666666666697</v>
      </c>
      <c r="I41" s="11">
        <v>763.41666666666697</v>
      </c>
      <c r="J41" s="13" t="s">
        <v>265</v>
      </c>
    </row>
    <row r="42" spans="1:10" s="3" customFormat="1" ht="90.95" customHeight="1" x14ac:dyDescent="0.15">
      <c r="A42" s="8" t="s">
        <v>126</v>
      </c>
      <c r="B42" s="12" t="s">
        <v>26</v>
      </c>
      <c r="C42" s="8"/>
      <c r="D42" s="12" t="s">
        <v>27</v>
      </c>
      <c r="E42" s="9">
        <v>1</v>
      </c>
      <c r="F42" s="8" t="s">
        <v>28</v>
      </c>
      <c r="G42" s="14" t="str">
        <f>_xlfn.DISPIMG("ID_0B6352C6D2924E31B439CD3B3F14DF4F",1)</f>
        <v>=DISPIMG("ID_0B6352C6D2924E31B439CD3B3F14DF4F",1)</v>
      </c>
      <c r="H42" s="11">
        <v>101.583333333333</v>
      </c>
      <c r="I42" s="11">
        <v>101.583333333333</v>
      </c>
      <c r="J42" s="13" t="s">
        <v>265</v>
      </c>
    </row>
    <row r="43" spans="1:10" s="3" customFormat="1" ht="72.95" customHeight="1" x14ac:dyDescent="0.15">
      <c r="A43" s="8" t="s">
        <v>127</v>
      </c>
      <c r="B43" s="12" t="s">
        <v>128</v>
      </c>
      <c r="C43" s="8" t="s">
        <v>129</v>
      </c>
      <c r="D43" s="12" t="s">
        <v>130</v>
      </c>
      <c r="E43" s="9" t="s">
        <v>64</v>
      </c>
      <c r="F43" s="8" t="s">
        <v>14</v>
      </c>
      <c r="G43" s="13"/>
      <c r="H43" s="11">
        <v>1330.5</v>
      </c>
      <c r="I43" s="11">
        <v>1330.5</v>
      </c>
      <c r="J43" s="13" t="s">
        <v>265</v>
      </c>
    </row>
    <row r="44" spans="1:10" s="3" customFormat="1" ht="66.95" customHeight="1" x14ac:dyDescent="0.15">
      <c r="A44" s="8" t="s">
        <v>131</v>
      </c>
      <c r="B44" s="12" t="s">
        <v>132</v>
      </c>
      <c r="C44" s="16" t="s">
        <v>133</v>
      </c>
      <c r="D44" s="15" t="s">
        <v>134</v>
      </c>
      <c r="E44" s="9" t="s">
        <v>64</v>
      </c>
      <c r="F44" s="8" t="s">
        <v>14</v>
      </c>
      <c r="G44" s="13"/>
      <c r="H44" s="11">
        <v>3008.05666666667</v>
      </c>
      <c r="I44" s="11">
        <v>3008.05666666667</v>
      </c>
      <c r="J44" s="13" t="s">
        <v>265</v>
      </c>
    </row>
    <row r="45" spans="1:10" s="3" customFormat="1" ht="50.25" customHeight="1" x14ac:dyDescent="0.15">
      <c r="A45" s="8" t="s">
        <v>135</v>
      </c>
      <c r="B45" s="12" t="s">
        <v>136</v>
      </c>
      <c r="C45" s="8" t="s">
        <v>137</v>
      </c>
      <c r="D45" s="12" t="s">
        <v>138</v>
      </c>
      <c r="E45" s="9" t="s">
        <v>64</v>
      </c>
      <c r="F45" s="8" t="s">
        <v>14</v>
      </c>
      <c r="G45" s="13"/>
      <c r="H45" s="11">
        <v>8946.0666666666693</v>
      </c>
      <c r="I45" s="11">
        <v>8946.0666666666693</v>
      </c>
      <c r="J45" s="13" t="s">
        <v>265</v>
      </c>
    </row>
    <row r="46" spans="1:10" s="3" customFormat="1" ht="41.25" customHeight="1" x14ac:dyDescent="0.15">
      <c r="A46" s="8" t="s">
        <v>139</v>
      </c>
      <c r="B46" s="12" t="s">
        <v>140</v>
      </c>
      <c r="C46" s="16" t="s">
        <v>141</v>
      </c>
      <c r="D46" s="15" t="s">
        <v>142</v>
      </c>
      <c r="E46" s="9" t="s">
        <v>64</v>
      </c>
      <c r="F46" s="8" t="s">
        <v>14</v>
      </c>
      <c r="G46" s="13"/>
      <c r="H46" s="11">
        <v>3254</v>
      </c>
      <c r="I46" s="11">
        <v>3254</v>
      </c>
      <c r="J46" s="13" t="s">
        <v>265</v>
      </c>
    </row>
    <row r="47" spans="1:10" s="3" customFormat="1" ht="59.1" customHeight="1" x14ac:dyDescent="0.15">
      <c r="A47" s="8" t="s">
        <v>143</v>
      </c>
      <c r="B47" s="15" t="s">
        <v>50</v>
      </c>
      <c r="C47" s="16" t="s">
        <v>51</v>
      </c>
      <c r="D47" s="15" t="s">
        <v>144</v>
      </c>
      <c r="E47" s="9" t="s">
        <v>64</v>
      </c>
      <c r="F47" s="8" t="s">
        <v>14</v>
      </c>
      <c r="G47" s="13"/>
      <c r="H47" s="11">
        <v>87.406666666666695</v>
      </c>
      <c r="I47" s="11">
        <v>87.406666666666695</v>
      </c>
      <c r="J47" s="13" t="s">
        <v>265</v>
      </c>
    </row>
    <row r="48" spans="1:10" s="3" customFormat="1" ht="20.100000000000001" customHeight="1" x14ac:dyDescent="0.15">
      <c r="A48" s="23" t="s">
        <v>145</v>
      </c>
      <c r="B48" s="25"/>
      <c r="C48" s="8"/>
      <c r="D48" s="12"/>
      <c r="E48" s="9"/>
      <c r="F48" s="8"/>
      <c r="G48" s="13"/>
      <c r="H48" s="11"/>
      <c r="I48" s="11"/>
      <c r="J48" s="13"/>
    </row>
    <row r="49" spans="1:10" s="3" customFormat="1" ht="54.75" customHeight="1" x14ac:dyDescent="0.15">
      <c r="A49" s="8" t="s">
        <v>146</v>
      </c>
      <c r="B49" s="12" t="s">
        <v>32</v>
      </c>
      <c r="C49" s="8" t="s">
        <v>33</v>
      </c>
      <c r="D49" s="12" t="s">
        <v>34</v>
      </c>
      <c r="E49" s="9" t="s">
        <v>64</v>
      </c>
      <c r="F49" s="8" t="s">
        <v>14</v>
      </c>
      <c r="G49" s="13"/>
      <c r="H49" s="11">
        <v>1321.7666666666701</v>
      </c>
      <c r="I49" s="11">
        <v>1321.7666666666701</v>
      </c>
      <c r="J49" s="13" t="s">
        <v>265</v>
      </c>
    </row>
    <row r="50" spans="1:10" s="3" customFormat="1" ht="93" customHeight="1" x14ac:dyDescent="0.15">
      <c r="A50" s="8" t="s">
        <v>147</v>
      </c>
      <c r="B50" s="12" t="s">
        <v>148</v>
      </c>
      <c r="C50" s="8" t="s">
        <v>149</v>
      </c>
      <c r="D50" s="12" t="s">
        <v>150</v>
      </c>
      <c r="E50" s="9" t="s">
        <v>151</v>
      </c>
      <c r="F50" s="8" t="s">
        <v>14</v>
      </c>
      <c r="G50" s="13"/>
      <c r="H50" s="11">
        <v>976.83333333333303</v>
      </c>
      <c r="I50" s="11">
        <v>2930.5</v>
      </c>
      <c r="J50" s="13" t="s">
        <v>265</v>
      </c>
    </row>
    <row r="51" spans="1:10" s="3" customFormat="1" ht="93.95" customHeight="1" x14ac:dyDescent="0.15">
      <c r="A51" s="8" t="s">
        <v>152</v>
      </c>
      <c r="B51" s="12" t="s">
        <v>26</v>
      </c>
      <c r="C51" s="8"/>
      <c r="D51" s="12" t="s">
        <v>27</v>
      </c>
      <c r="E51" s="9">
        <v>3</v>
      </c>
      <c r="F51" s="8" t="s">
        <v>28</v>
      </c>
      <c r="G51" s="13"/>
      <c r="H51" s="11">
        <v>101.583333333333</v>
      </c>
      <c r="I51" s="11">
        <v>304.75</v>
      </c>
      <c r="J51" s="13" t="s">
        <v>265</v>
      </c>
    </row>
    <row r="52" spans="1:10" s="3" customFormat="1" ht="92.1" customHeight="1" x14ac:dyDescent="0.15">
      <c r="A52" s="8" t="s">
        <v>153</v>
      </c>
      <c r="B52" s="12" t="s">
        <v>88</v>
      </c>
      <c r="C52" s="8" t="s">
        <v>40</v>
      </c>
      <c r="D52" s="12" t="s">
        <v>19</v>
      </c>
      <c r="E52" s="9" t="s">
        <v>64</v>
      </c>
      <c r="F52" s="8" t="s">
        <v>14</v>
      </c>
      <c r="G52" s="13"/>
      <c r="H52" s="11">
        <v>803.33333333333303</v>
      </c>
      <c r="I52" s="11">
        <v>803.33333333333303</v>
      </c>
      <c r="J52" s="13" t="s">
        <v>265</v>
      </c>
    </row>
    <row r="53" spans="1:10" s="3" customFormat="1" ht="57" customHeight="1" x14ac:dyDescent="0.15">
      <c r="A53" s="8" t="s">
        <v>154</v>
      </c>
      <c r="B53" s="12" t="s">
        <v>155</v>
      </c>
      <c r="C53" s="8" t="s">
        <v>149</v>
      </c>
      <c r="D53" s="12" t="s">
        <v>156</v>
      </c>
      <c r="E53" s="9" t="s">
        <v>64</v>
      </c>
      <c r="F53" s="8" t="s">
        <v>14</v>
      </c>
      <c r="G53" s="13"/>
      <c r="H53" s="11">
        <v>1253.8333333333301</v>
      </c>
      <c r="I53" s="11">
        <v>1253.8333333333301</v>
      </c>
      <c r="J53" s="13" t="s">
        <v>265</v>
      </c>
    </row>
    <row r="54" spans="1:10" s="3" customFormat="1" ht="93" customHeight="1" x14ac:dyDescent="0.15">
      <c r="A54" s="8" t="s">
        <v>157</v>
      </c>
      <c r="B54" s="12" t="s">
        <v>158</v>
      </c>
      <c r="C54" s="8" t="s">
        <v>159</v>
      </c>
      <c r="D54" s="12" t="s">
        <v>160</v>
      </c>
      <c r="E54" s="9" t="s">
        <v>64</v>
      </c>
      <c r="F54" s="8" t="s">
        <v>14</v>
      </c>
      <c r="G54" s="13"/>
      <c r="H54" s="11">
        <v>2904.9333333333302</v>
      </c>
      <c r="I54" s="11">
        <v>2904.9333333333302</v>
      </c>
      <c r="J54" s="13" t="s">
        <v>265</v>
      </c>
    </row>
    <row r="55" spans="1:10" s="3" customFormat="1" ht="63.75" customHeight="1" x14ac:dyDescent="0.15">
      <c r="A55" s="8" t="s">
        <v>161</v>
      </c>
      <c r="B55" s="12" t="s">
        <v>162</v>
      </c>
      <c r="C55" s="8" t="s">
        <v>163</v>
      </c>
      <c r="D55" s="12" t="s">
        <v>164</v>
      </c>
      <c r="E55" s="9" t="s">
        <v>64</v>
      </c>
      <c r="F55" s="8" t="s">
        <v>14</v>
      </c>
      <c r="G55" s="13"/>
      <c r="H55" s="11">
        <v>3277.3333333333298</v>
      </c>
      <c r="I55" s="11">
        <v>3277.3333333333298</v>
      </c>
      <c r="J55" s="13" t="s">
        <v>265</v>
      </c>
    </row>
    <row r="56" spans="1:10" s="3" customFormat="1" ht="60.95" customHeight="1" x14ac:dyDescent="0.15">
      <c r="A56" s="8" t="s">
        <v>165</v>
      </c>
      <c r="B56" s="15" t="s">
        <v>50</v>
      </c>
      <c r="C56" s="16" t="s">
        <v>51</v>
      </c>
      <c r="D56" s="15" t="s">
        <v>144</v>
      </c>
      <c r="E56" s="9" t="s">
        <v>24</v>
      </c>
      <c r="F56" s="8" t="s">
        <v>14</v>
      </c>
      <c r="G56" s="13"/>
      <c r="H56" s="11">
        <v>87.406666666666695</v>
      </c>
      <c r="I56" s="11">
        <v>174.81333333333299</v>
      </c>
      <c r="J56" s="13" t="s">
        <v>265</v>
      </c>
    </row>
    <row r="57" spans="1:10" s="3" customFormat="1" ht="20.100000000000001" customHeight="1" x14ac:dyDescent="0.15">
      <c r="A57" s="23" t="s">
        <v>166</v>
      </c>
      <c r="B57" s="25"/>
      <c r="C57" s="8"/>
      <c r="D57" s="12"/>
      <c r="E57" s="9"/>
      <c r="F57" s="8"/>
      <c r="G57" s="13"/>
      <c r="H57" s="11"/>
      <c r="I57" s="11"/>
      <c r="J57" s="13"/>
    </row>
    <row r="58" spans="1:10" s="3" customFormat="1" ht="105" customHeight="1" x14ac:dyDescent="0.15">
      <c r="A58" s="8" t="s">
        <v>167</v>
      </c>
      <c r="B58" s="12" t="s">
        <v>168</v>
      </c>
      <c r="C58" s="8" t="s">
        <v>169</v>
      </c>
      <c r="D58" s="12" t="s">
        <v>170</v>
      </c>
      <c r="E58" s="9" t="s">
        <v>64</v>
      </c>
      <c r="F58" s="8" t="s">
        <v>14</v>
      </c>
      <c r="G58" s="13"/>
      <c r="H58" s="11">
        <v>7818.15</v>
      </c>
      <c r="I58" s="11">
        <v>7818.15</v>
      </c>
      <c r="J58" s="13" t="s">
        <v>265</v>
      </c>
    </row>
    <row r="59" spans="1:10" s="4" customFormat="1" ht="71.099999999999994" customHeight="1" x14ac:dyDescent="0.15">
      <c r="A59" s="8" t="s">
        <v>171</v>
      </c>
      <c r="B59" s="15" t="s">
        <v>172</v>
      </c>
      <c r="C59" s="16" t="s">
        <v>173</v>
      </c>
      <c r="D59" s="15" t="s">
        <v>174</v>
      </c>
      <c r="E59" s="17" t="s">
        <v>13</v>
      </c>
      <c r="F59" s="16" t="s">
        <v>14</v>
      </c>
      <c r="G59" s="19" t="str">
        <f>_xlfn.DISPIMG("ID_903D5C6D70EF4701B8B503E7B8C732E8",1)</f>
        <v>=DISPIMG("ID_903D5C6D70EF4701B8B503E7B8C732E8",1)</v>
      </c>
      <c r="H59" s="11">
        <v>733.4</v>
      </c>
      <c r="I59" s="11">
        <v>3667</v>
      </c>
      <c r="J59" s="13" t="s">
        <v>265</v>
      </c>
    </row>
    <row r="60" spans="1:10" s="3" customFormat="1" ht="84" customHeight="1" x14ac:dyDescent="0.15">
      <c r="A60" s="8" t="s">
        <v>175</v>
      </c>
      <c r="B60" s="12" t="s">
        <v>176</v>
      </c>
      <c r="C60" s="8" t="s">
        <v>177</v>
      </c>
      <c r="D60" s="12" t="s">
        <v>178</v>
      </c>
      <c r="E60" s="9" t="s">
        <v>24</v>
      </c>
      <c r="F60" s="8" t="s">
        <v>14</v>
      </c>
      <c r="G60" s="13"/>
      <c r="H60" s="11">
        <v>2465.3333333333298</v>
      </c>
      <c r="I60" s="11">
        <v>4930.6666666666697</v>
      </c>
      <c r="J60" s="13" t="s">
        <v>265</v>
      </c>
    </row>
    <row r="61" spans="1:10" s="3" customFormat="1" ht="68.25" customHeight="1" x14ac:dyDescent="0.15">
      <c r="A61" s="8" t="s">
        <v>179</v>
      </c>
      <c r="B61" s="12" t="s">
        <v>162</v>
      </c>
      <c r="C61" s="8" t="s">
        <v>180</v>
      </c>
      <c r="D61" s="12" t="s">
        <v>164</v>
      </c>
      <c r="E61" s="9" t="s">
        <v>64</v>
      </c>
      <c r="F61" s="8" t="s">
        <v>14</v>
      </c>
      <c r="G61" s="14" t="str">
        <f>_xlfn.DISPIMG("ID_FC64589795CE4A9E9BB87052DBC27FB0",1)</f>
        <v>=DISPIMG("ID_FC64589795CE4A9E9BB87052DBC27FB0",1)</v>
      </c>
      <c r="H61" s="11">
        <v>3277.3333333333298</v>
      </c>
      <c r="I61" s="11">
        <v>3277.3333333333298</v>
      </c>
      <c r="J61" s="13" t="s">
        <v>265</v>
      </c>
    </row>
    <row r="62" spans="1:10" s="3" customFormat="1" ht="20.100000000000001" customHeight="1" x14ac:dyDescent="0.15">
      <c r="A62" s="28" t="s">
        <v>181</v>
      </c>
      <c r="B62" s="29"/>
      <c r="C62" s="8"/>
      <c r="D62" s="12"/>
      <c r="E62" s="9"/>
      <c r="F62" s="8"/>
      <c r="G62" s="13"/>
      <c r="H62" s="11"/>
      <c r="I62" s="11"/>
      <c r="J62" s="13"/>
    </row>
    <row r="63" spans="1:10" s="3" customFormat="1" ht="94.5" x14ac:dyDescent="0.15">
      <c r="A63" s="8" t="s">
        <v>182</v>
      </c>
      <c r="B63" s="12" t="s">
        <v>183</v>
      </c>
      <c r="C63" s="8" t="s">
        <v>184</v>
      </c>
      <c r="D63" s="12" t="s">
        <v>178</v>
      </c>
      <c r="E63" s="9" t="s">
        <v>64</v>
      </c>
      <c r="F63" s="8" t="s">
        <v>14</v>
      </c>
      <c r="G63" s="13"/>
      <c r="H63" s="11">
        <v>1041.9166666666699</v>
      </c>
      <c r="I63" s="11">
        <v>1041.9166666666699</v>
      </c>
      <c r="J63" s="13" t="s">
        <v>265</v>
      </c>
    </row>
    <row r="64" spans="1:10" s="3" customFormat="1" ht="87" customHeight="1" x14ac:dyDescent="0.15">
      <c r="A64" s="8" t="s">
        <v>185</v>
      </c>
      <c r="B64" s="12" t="s">
        <v>186</v>
      </c>
      <c r="C64" s="8" t="s">
        <v>187</v>
      </c>
      <c r="D64" s="12" t="s">
        <v>178</v>
      </c>
      <c r="E64" s="9" t="s">
        <v>64</v>
      </c>
      <c r="F64" s="8" t="s">
        <v>14</v>
      </c>
      <c r="G64" s="14" t="str">
        <f>_xlfn.DISPIMG("ID_384E456B0CDD41408C3F511FFCDABE5E",1)</f>
        <v>=DISPIMG("ID_384E456B0CDD41408C3F511FFCDABE5E",1)</v>
      </c>
      <c r="H64" s="11">
        <v>2295.6666666666702</v>
      </c>
      <c r="I64" s="11">
        <v>2295.6666666666702</v>
      </c>
      <c r="J64" s="13" t="s">
        <v>265</v>
      </c>
    </row>
    <row r="65" spans="1:10" s="3" customFormat="1" ht="45.75" customHeight="1" x14ac:dyDescent="0.15">
      <c r="A65" s="8" t="s">
        <v>188</v>
      </c>
      <c r="B65" s="12" t="s">
        <v>189</v>
      </c>
      <c r="C65" s="8" t="s">
        <v>190</v>
      </c>
      <c r="D65" s="12" t="s">
        <v>191</v>
      </c>
      <c r="E65" s="9" t="s">
        <v>64</v>
      </c>
      <c r="F65" s="8" t="s">
        <v>14</v>
      </c>
      <c r="G65" s="13"/>
      <c r="H65" s="11">
        <v>2439.6666666666702</v>
      </c>
      <c r="I65" s="11">
        <v>2439.6666666666702</v>
      </c>
      <c r="J65" s="13" t="s">
        <v>265</v>
      </c>
    </row>
    <row r="66" spans="1:10" s="3" customFormat="1" ht="83.1" customHeight="1" x14ac:dyDescent="0.15">
      <c r="A66" s="8" t="s">
        <v>192</v>
      </c>
      <c r="B66" s="12" t="s">
        <v>193</v>
      </c>
      <c r="C66" s="8" t="s">
        <v>194</v>
      </c>
      <c r="D66" s="12" t="s">
        <v>195</v>
      </c>
      <c r="E66" s="9" t="s">
        <v>64</v>
      </c>
      <c r="F66" s="8" t="s">
        <v>196</v>
      </c>
      <c r="G66" s="14" t="str">
        <f>_xlfn.DISPIMG("ID_D95E54E56C4947C2BA2D37CEF10FE73E",1)</f>
        <v>=DISPIMG("ID_D95E54E56C4947C2BA2D37CEF10FE73E",1)</v>
      </c>
      <c r="H66" s="11">
        <v>1630.9166666666699</v>
      </c>
      <c r="I66" s="11">
        <v>1630.9166666666699</v>
      </c>
      <c r="J66" s="13" t="s">
        <v>265</v>
      </c>
    </row>
    <row r="67" spans="1:10" s="3" customFormat="1" ht="98.1" customHeight="1" x14ac:dyDescent="0.15">
      <c r="A67" s="8" t="s">
        <v>197</v>
      </c>
      <c r="B67" s="12" t="s">
        <v>26</v>
      </c>
      <c r="C67" s="8"/>
      <c r="D67" s="12" t="s">
        <v>27</v>
      </c>
      <c r="E67" s="9">
        <v>2</v>
      </c>
      <c r="F67" s="8" t="s">
        <v>28</v>
      </c>
      <c r="G67" s="14" t="str">
        <f>_xlfn.DISPIMG("ID_84F787FD7B1B4F699F56D1C7E1D8C3DD",1)</f>
        <v>=DISPIMG("ID_84F787FD7B1B4F699F56D1C7E1D8C3DD",1)</v>
      </c>
      <c r="H67" s="11">
        <v>101.583333333333</v>
      </c>
      <c r="I67" s="11">
        <v>203.166666666667</v>
      </c>
      <c r="J67" s="13" t="s">
        <v>265</v>
      </c>
    </row>
    <row r="68" spans="1:10" s="3" customFormat="1" ht="57.75" customHeight="1" x14ac:dyDescent="0.15">
      <c r="A68" s="8" t="s">
        <v>198</v>
      </c>
      <c r="B68" s="12" t="s">
        <v>199</v>
      </c>
      <c r="C68" s="8" t="s">
        <v>200</v>
      </c>
      <c r="D68" s="12" t="s">
        <v>201</v>
      </c>
      <c r="E68" s="9" t="s">
        <v>64</v>
      </c>
      <c r="F68" s="8" t="s">
        <v>14</v>
      </c>
      <c r="G68" s="13"/>
      <c r="H68" s="11">
        <v>1825.5</v>
      </c>
      <c r="I68" s="11">
        <v>1825.5</v>
      </c>
      <c r="J68" s="13" t="s">
        <v>265</v>
      </c>
    </row>
    <row r="69" spans="1:10" s="3" customFormat="1" ht="72" customHeight="1" x14ac:dyDescent="0.15">
      <c r="A69" s="8" t="s">
        <v>202</v>
      </c>
      <c r="B69" s="12" t="s">
        <v>162</v>
      </c>
      <c r="C69" s="8" t="s">
        <v>163</v>
      </c>
      <c r="D69" s="12" t="s">
        <v>164</v>
      </c>
      <c r="E69" s="9" t="s">
        <v>64</v>
      </c>
      <c r="F69" s="8" t="s">
        <v>14</v>
      </c>
      <c r="G69" s="14" t="str">
        <f>_xlfn.DISPIMG("ID_6F9EC9451C354DC4A806B4E39F38F0A6",1)</f>
        <v>=DISPIMG("ID_6F9EC9451C354DC4A806B4E39F38F0A6",1)</v>
      </c>
      <c r="H69" s="11">
        <v>3277.3333333333298</v>
      </c>
      <c r="I69" s="11">
        <v>3277.3333333333298</v>
      </c>
      <c r="J69" s="13" t="s">
        <v>265</v>
      </c>
    </row>
    <row r="70" spans="1:10" s="4" customFormat="1" ht="63" customHeight="1" x14ac:dyDescent="0.15">
      <c r="A70" s="16" t="s">
        <v>203</v>
      </c>
      <c r="B70" s="15" t="s">
        <v>204</v>
      </c>
      <c r="C70" s="16" t="s">
        <v>205</v>
      </c>
      <c r="D70" s="15" t="s">
        <v>206</v>
      </c>
      <c r="E70" s="17">
        <v>6</v>
      </c>
      <c r="F70" s="16" t="s">
        <v>14</v>
      </c>
      <c r="G70" s="19" t="str">
        <f>_xlfn.DISPIMG("ID_A22D47791E8A42C3B8C3A81B728C7FF8",1)</f>
        <v>=DISPIMG("ID_A22D47791E8A42C3B8C3A81B728C7FF8",1)</v>
      </c>
      <c r="H70" s="11">
        <v>655.08333333333303</v>
      </c>
      <c r="I70" s="11">
        <v>3930.5</v>
      </c>
      <c r="J70" s="13" t="s">
        <v>265</v>
      </c>
    </row>
    <row r="71" spans="1:10" s="3" customFormat="1" ht="33.75" customHeight="1" x14ac:dyDescent="0.15">
      <c r="A71" s="8" t="s">
        <v>207</v>
      </c>
      <c r="B71" s="12" t="s">
        <v>208</v>
      </c>
      <c r="C71" s="8" t="s">
        <v>209</v>
      </c>
      <c r="D71" s="12" t="s">
        <v>210</v>
      </c>
      <c r="E71" s="9" t="s">
        <v>64</v>
      </c>
      <c r="F71" s="8" t="s">
        <v>14</v>
      </c>
      <c r="G71" s="14" t="str">
        <f>_xlfn.DISPIMG("ID_ED2909441A7C40ABBC8607138E84F0EA",1)</f>
        <v>=DISPIMG("ID_ED2909441A7C40ABBC8607138E84F0EA",1)</v>
      </c>
      <c r="H71" s="11">
        <v>1824.1666666666599</v>
      </c>
      <c r="I71" s="11">
        <v>1824.1666666666599</v>
      </c>
      <c r="J71" s="13" t="s">
        <v>265</v>
      </c>
    </row>
    <row r="72" spans="1:10" s="3" customFormat="1" ht="69.95" customHeight="1" x14ac:dyDescent="0.15">
      <c r="A72" s="8" t="s">
        <v>211</v>
      </c>
      <c r="B72" s="12" t="s">
        <v>212</v>
      </c>
      <c r="C72" s="8" t="s">
        <v>213</v>
      </c>
      <c r="D72" s="12" t="s">
        <v>214</v>
      </c>
      <c r="E72" s="9" t="s">
        <v>24</v>
      </c>
      <c r="F72" s="8" t="s">
        <v>215</v>
      </c>
      <c r="G72" s="14" t="str">
        <f>_xlfn.DISPIMG("ID_3BD656A54D594A71A201323AEAF58E30",1)</f>
        <v>=DISPIMG("ID_3BD656A54D594A71A201323AEAF58E30",1)</v>
      </c>
      <c r="H72" s="11">
        <v>676.33333333333496</v>
      </c>
      <c r="I72" s="11">
        <v>1352.6666666666699</v>
      </c>
      <c r="J72" s="13" t="s">
        <v>265</v>
      </c>
    </row>
    <row r="73" spans="1:10" s="3" customFormat="1" ht="56.25" customHeight="1" x14ac:dyDescent="0.15">
      <c r="A73" s="8" t="s">
        <v>216</v>
      </c>
      <c r="B73" s="12" t="s">
        <v>217</v>
      </c>
      <c r="C73" s="8" t="s">
        <v>218</v>
      </c>
      <c r="D73" s="12" t="s">
        <v>219</v>
      </c>
      <c r="E73" s="9" t="s">
        <v>64</v>
      </c>
      <c r="F73" s="8" t="s">
        <v>14</v>
      </c>
      <c r="G73" s="14" t="str">
        <f>_xlfn.DISPIMG("ID_4D1F8B062C42450BB1954A4E7FB01058",1)</f>
        <v>=DISPIMG("ID_4D1F8B062C42450BB1954A4E7FB01058",1)</v>
      </c>
      <c r="H73" s="11">
        <v>818.66666666666504</v>
      </c>
      <c r="I73" s="11">
        <v>818.66666666666504</v>
      </c>
      <c r="J73" s="13" t="s">
        <v>265</v>
      </c>
    </row>
    <row r="74" spans="1:10" s="3" customFormat="1" ht="20.100000000000001" customHeight="1" x14ac:dyDescent="0.15">
      <c r="A74" s="28" t="s">
        <v>220</v>
      </c>
      <c r="B74" s="29"/>
      <c r="C74" s="8"/>
      <c r="D74" s="12"/>
      <c r="E74" s="9"/>
      <c r="F74" s="8"/>
      <c r="G74" s="13"/>
      <c r="H74" s="11"/>
      <c r="I74" s="11"/>
      <c r="J74" s="13"/>
    </row>
    <row r="75" spans="1:10" s="3" customFormat="1" ht="94.5" x14ac:dyDescent="0.15">
      <c r="A75" s="8" t="s">
        <v>221</v>
      </c>
      <c r="B75" s="12" t="s">
        <v>183</v>
      </c>
      <c r="C75" s="8" t="s">
        <v>184</v>
      </c>
      <c r="D75" s="12" t="s">
        <v>178</v>
      </c>
      <c r="E75" s="9" t="s">
        <v>64</v>
      </c>
      <c r="F75" s="8" t="s">
        <v>14</v>
      </c>
      <c r="G75" s="14" t="str">
        <f>_xlfn.DISPIMG("ID_F0BF663AA87344D990C262CC484A9F5E",1)</f>
        <v>=DISPIMG("ID_F0BF663AA87344D990C262CC484A9F5E",1)</v>
      </c>
      <c r="H75" s="11">
        <v>1041.9166666666699</v>
      </c>
      <c r="I75" s="11">
        <v>1041.9166666666699</v>
      </c>
      <c r="J75" s="13" t="s">
        <v>265</v>
      </c>
    </row>
    <row r="76" spans="1:10" s="3" customFormat="1" ht="94.5" x14ac:dyDescent="0.15">
      <c r="A76" s="8" t="s">
        <v>222</v>
      </c>
      <c r="B76" s="12" t="s">
        <v>223</v>
      </c>
      <c r="C76" s="8" t="s">
        <v>224</v>
      </c>
      <c r="D76" s="12" t="s">
        <v>178</v>
      </c>
      <c r="E76" s="9" t="s">
        <v>64</v>
      </c>
      <c r="F76" s="8" t="s">
        <v>14</v>
      </c>
      <c r="G76" s="14" t="str">
        <f>_xlfn.DISPIMG("ID_546AF78DD549414BBE50ABEBE8FA7EBA",1)</f>
        <v>=DISPIMG("ID_546AF78DD549414BBE50ABEBE8FA7EBA",1)</v>
      </c>
      <c r="H76" s="11">
        <v>2393.1999999999998</v>
      </c>
      <c r="I76" s="11">
        <v>2393.1999999999998</v>
      </c>
      <c r="J76" s="13" t="s">
        <v>265</v>
      </c>
    </row>
    <row r="77" spans="1:10" s="3" customFormat="1" ht="51" customHeight="1" x14ac:dyDescent="0.15">
      <c r="A77" s="8" t="s">
        <v>225</v>
      </c>
      <c r="B77" s="12" t="s">
        <v>226</v>
      </c>
      <c r="C77" s="8" t="s">
        <v>190</v>
      </c>
      <c r="D77" s="12" t="s">
        <v>191</v>
      </c>
      <c r="E77" s="9" t="s">
        <v>64</v>
      </c>
      <c r="F77" s="8" t="s">
        <v>14</v>
      </c>
      <c r="G77" s="14" t="str">
        <f>_xlfn.DISPIMG("ID_18EE3455271A4C49A887E557CAF51466",1)</f>
        <v>=DISPIMG("ID_18EE3455271A4C49A887E557CAF51466",1)</v>
      </c>
      <c r="H77" s="11">
        <v>2439.6666666666702</v>
      </c>
      <c r="I77" s="11">
        <v>2439.6666666666702</v>
      </c>
      <c r="J77" s="13" t="s">
        <v>265</v>
      </c>
    </row>
    <row r="78" spans="1:10" s="3" customFormat="1" ht="87" customHeight="1" x14ac:dyDescent="0.15">
      <c r="A78" s="8" t="s">
        <v>227</v>
      </c>
      <c r="B78" s="12" t="s">
        <v>193</v>
      </c>
      <c r="C78" s="8" t="s">
        <v>194</v>
      </c>
      <c r="D78" s="12" t="s">
        <v>114</v>
      </c>
      <c r="E78" s="9" t="s">
        <v>64</v>
      </c>
      <c r="F78" s="8" t="s">
        <v>14</v>
      </c>
      <c r="G78" s="14" t="str">
        <f>_xlfn.DISPIMG("ID_8BA27BAC2B7945CC8D3511C84AD8BA9E",1)</f>
        <v>=DISPIMG("ID_8BA27BAC2B7945CC8D3511C84AD8BA9E",1)</v>
      </c>
      <c r="H78" s="11">
        <v>1490.0833333333301</v>
      </c>
      <c r="I78" s="11">
        <v>1490.0833333333301</v>
      </c>
      <c r="J78" s="13" t="s">
        <v>265</v>
      </c>
    </row>
    <row r="79" spans="1:10" s="3" customFormat="1" ht="92.1" customHeight="1" x14ac:dyDescent="0.15">
      <c r="A79" s="8" t="s">
        <v>228</v>
      </c>
      <c r="B79" s="12" t="s">
        <v>26</v>
      </c>
      <c r="C79" s="8"/>
      <c r="D79" s="12" t="s">
        <v>27</v>
      </c>
      <c r="E79" s="9">
        <v>2</v>
      </c>
      <c r="F79" s="8" t="s">
        <v>28</v>
      </c>
      <c r="G79" s="13"/>
      <c r="H79" s="11">
        <v>101.583333333333</v>
      </c>
      <c r="I79" s="11">
        <v>203.166666666667</v>
      </c>
      <c r="J79" s="13" t="s">
        <v>265</v>
      </c>
    </row>
    <row r="80" spans="1:10" s="3" customFormat="1" ht="55.5" customHeight="1" x14ac:dyDescent="0.15">
      <c r="A80" s="8" t="s">
        <v>229</v>
      </c>
      <c r="B80" s="12" t="s">
        <v>199</v>
      </c>
      <c r="C80" s="8" t="s">
        <v>200</v>
      </c>
      <c r="D80" s="12" t="s">
        <v>201</v>
      </c>
      <c r="E80" s="9" t="s">
        <v>64</v>
      </c>
      <c r="F80" s="8" t="s">
        <v>14</v>
      </c>
      <c r="G80" s="14" t="str">
        <f>_xlfn.DISPIMG("ID_608C71D131F647CCAC4A349E65B033AE",1)</f>
        <v>=DISPIMG("ID_608C71D131F647CCAC4A349E65B033AE",1)</v>
      </c>
      <c r="H80" s="11">
        <v>1825.5</v>
      </c>
      <c r="I80" s="11">
        <v>1825.5</v>
      </c>
      <c r="J80" s="13" t="s">
        <v>265</v>
      </c>
    </row>
    <row r="81" spans="1:10" s="3" customFormat="1" ht="68.25" customHeight="1" x14ac:dyDescent="0.15">
      <c r="A81" s="8" t="s">
        <v>230</v>
      </c>
      <c r="B81" s="12" t="s">
        <v>162</v>
      </c>
      <c r="C81" s="8" t="s">
        <v>163</v>
      </c>
      <c r="D81" s="12" t="s">
        <v>164</v>
      </c>
      <c r="E81" s="9" t="s">
        <v>64</v>
      </c>
      <c r="F81" s="8" t="s">
        <v>14</v>
      </c>
      <c r="G81" s="14" t="str">
        <f>_xlfn.DISPIMG("ID_5A45DA7C4BFF40BDAAD46EC6A2C8428B",1)</f>
        <v>=DISPIMG("ID_5A45DA7C4BFF40BDAAD46EC6A2C8428B",1)</v>
      </c>
      <c r="H81" s="11">
        <v>3277.3333333333298</v>
      </c>
      <c r="I81" s="11">
        <v>3277.3333333333298</v>
      </c>
      <c r="J81" s="13" t="s">
        <v>265</v>
      </c>
    </row>
    <row r="82" spans="1:10" s="4" customFormat="1" ht="73.5" customHeight="1" x14ac:dyDescent="0.15">
      <c r="A82" s="16" t="s">
        <v>231</v>
      </c>
      <c r="B82" s="15" t="s">
        <v>204</v>
      </c>
      <c r="C82" s="16" t="s">
        <v>205</v>
      </c>
      <c r="D82" s="15" t="s">
        <v>206</v>
      </c>
      <c r="E82" s="17">
        <v>6</v>
      </c>
      <c r="F82" s="16" t="s">
        <v>14</v>
      </c>
      <c r="G82" s="18"/>
      <c r="H82" s="11">
        <v>655.08333333333303</v>
      </c>
      <c r="I82" s="11">
        <v>3930.5</v>
      </c>
      <c r="J82" s="13" t="s">
        <v>265</v>
      </c>
    </row>
    <row r="83" spans="1:10" s="3" customFormat="1" ht="47.25" customHeight="1" x14ac:dyDescent="0.15">
      <c r="A83" s="8" t="s">
        <v>232</v>
      </c>
      <c r="B83" s="12" t="s">
        <v>208</v>
      </c>
      <c r="C83" s="8" t="s">
        <v>209</v>
      </c>
      <c r="D83" s="12" t="s">
        <v>210</v>
      </c>
      <c r="E83" s="9" t="s">
        <v>64</v>
      </c>
      <c r="F83" s="8" t="s">
        <v>14</v>
      </c>
      <c r="G83" s="14" t="str">
        <f>_xlfn.DISPIMG("ID_BFE3816D25FD40B18F5908A561B02B4A",1)</f>
        <v>=DISPIMG("ID_BFE3816D25FD40B18F5908A561B02B4A",1)</v>
      </c>
      <c r="H83" s="11">
        <v>1957.5</v>
      </c>
      <c r="I83" s="11">
        <v>1957.5</v>
      </c>
      <c r="J83" s="13" t="s">
        <v>265</v>
      </c>
    </row>
    <row r="84" spans="1:10" s="3" customFormat="1" ht="66.75" customHeight="1" x14ac:dyDescent="0.15">
      <c r="A84" s="8" t="s">
        <v>233</v>
      </c>
      <c r="B84" s="12" t="s">
        <v>212</v>
      </c>
      <c r="C84" s="8" t="s">
        <v>213</v>
      </c>
      <c r="D84" s="12" t="s">
        <v>214</v>
      </c>
      <c r="E84" s="9" t="s">
        <v>24</v>
      </c>
      <c r="F84" s="8" t="s">
        <v>215</v>
      </c>
      <c r="G84" s="14" t="str">
        <f>_xlfn.DISPIMG("ID_218F5E4BBA5E419BB7AD281ADD058DB4",1)</f>
        <v>=DISPIMG("ID_218F5E4BBA5E419BB7AD281ADD058DB4",1)</v>
      </c>
      <c r="H84" s="11">
        <v>676.33333333333496</v>
      </c>
      <c r="I84" s="11">
        <v>1352.6666666666699</v>
      </c>
      <c r="J84" s="13" t="s">
        <v>265</v>
      </c>
    </row>
    <row r="85" spans="1:10" s="3" customFormat="1" ht="57" customHeight="1" x14ac:dyDescent="0.15">
      <c r="A85" s="8" t="s">
        <v>234</v>
      </c>
      <c r="B85" s="12" t="s">
        <v>217</v>
      </c>
      <c r="C85" s="8" t="s">
        <v>218</v>
      </c>
      <c r="D85" s="12" t="s">
        <v>219</v>
      </c>
      <c r="E85" s="9" t="s">
        <v>64</v>
      </c>
      <c r="F85" s="8" t="s">
        <v>14</v>
      </c>
      <c r="G85" s="14" t="str">
        <f>_xlfn.DISPIMG("ID_01368641D98942918EB788ACAFCF57F2",1)</f>
        <v>=DISPIMG("ID_01368641D98942918EB788ACAFCF57F2",1)</v>
      </c>
      <c r="H85" s="11">
        <v>818.66666666666504</v>
      </c>
      <c r="I85" s="11">
        <v>818.66666666666504</v>
      </c>
      <c r="J85" s="13" t="s">
        <v>265</v>
      </c>
    </row>
    <row r="86" spans="1:10" s="3" customFormat="1" ht="20.100000000000001" customHeight="1" x14ac:dyDescent="0.15">
      <c r="A86" s="23" t="s">
        <v>235</v>
      </c>
      <c r="B86" s="25"/>
      <c r="C86" s="8"/>
      <c r="D86" s="12"/>
      <c r="E86" s="9"/>
      <c r="F86" s="8"/>
      <c r="G86" s="13"/>
      <c r="H86" s="11"/>
      <c r="I86" s="11"/>
      <c r="J86" s="13"/>
    </row>
    <row r="87" spans="1:10" s="4" customFormat="1" ht="39" customHeight="1" x14ac:dyDescent="0.15">
      <c r="A87" s="16">
        <v>1</v>
      </c>
      <c r="B87" s="15" t="s">
        <v>236</v>
      </c>
      <c r="C87" s="16" t="s">
        <v>237</v>
      </c>
      <c r="D87" s="15" t="s">
        <v>214</v>
      </c>
      <c r="E87" s="17">
        <v>26</v>
      </c>
      <c r="F87" s="16" t="s">
        <v>83</v>
      </c>
      <c r="G87" s="19" t="str">
        <f>_xlfn.DISPIMG("ID_D376260FE5CB4BFAB4E0DA65DB94849A",1)</f>
        <v>=DISPIMG("ID_D376260FE5CB4BFAB4E0DA65DB94849A",1)</v>
      </c>
      <c r="H87" s="11">
        <v>219.58666666666701</v>
      </c>
      <c r="I87" s="11">
        <v>5709.2533333333304</v>
      </c>
      <c r="J87" s="13" t="s">
        <v>265</v>
      </c>
    </row>
    <row r="88" spans="1:10" s="4" customFormat="1" ht="49.5" customHeight="1" x14ac:dyDescent="0.15">
      <c r="A88" s="16">
        <v>2</v>
      </c>
      <c r="B88" s="15" t="s">
        <v>238</v>
      </c>
      <c r="C88" s="16" t="s">
        <v>239</v>
      </c>
      <c r="D88" s="15" t="s">
        <v>214</v>
      </c>
      <c r="E88" s="17">
        <v>26</v>
      </c>
      <c r="F88" s="16" t="s">
        <v>83</v>
      </c>
      <c r="G88" s="19" t="str">
        <f>_xlfn.DISPIMG("ID_555D5CC1DDE54477974A82D3F1AC19C4",1)</f>
        <v>=DISPIMG("ID_555D5CC1DDE54477974A82D3F1AC19C4",1)</v>
      </c>
      <c r="H88" s="11">
        <v>147.91999999999999</v>
      </c>
      <c r="I88" s="11">
        <v>3845.92</v>
      </c>
      <c r="J88" s="13" t="s">
        <v>265</v>
      </c>
    </row>
    <row r="89" spans="1:10" s="3" customFormat="1" ht="20.100000000000001" customHeight="1" x14ac:dyDescent="0.15">
      <c r="A89" s="26" t="s">
        <v>240</v>
      </c>
      <c r="B89" s="27"/>
      <c r="C89" s="11"/>
      <c r="D89" s="13"/>
      <c r="E89" s="20"/>
      <c r="F89" s="11"/>
      <c r="G89" s="13"/>
      <c r="H89" s="11"/>
      <c r="I89" s="11"/>
      <c r="J89" s="13"/>
    </row>
    <row r="90" spans="1:10" s="3" customFormat="1" ht="66.75" customHeight="1" x14ac:dyDescent="0.15">
      <c r="A90" s="11">
        <v>1</v>
      </c>
      <c r="B90" s="13" t="s">
        <v>241</v>
      </c>
      <c r="C90" s="11" t="s">
        <v>242</v>
      </c>
      <c r="D90" s="13"/>
      <c r="E90" s="20">
        <v>6.2</v>
      </c>
      <c r="F90" s="11" t="s">
        <v>83</v>
      </c>
      <c r="G90" s="14" t="str">
        <f>_xlfn.DISPIMG("ID_5431489B504648B9B6B203CDE6D3E259",1)</f>
        <v>=DISPIMG("ID_5431489B504648B9B6B203CDE6D3E259",1)</v>
      </c>
      <c r="H90" s="11">
        <v>7637.9166666666697</v>
      </c>
      <c r="I90" s="11">
        <v>47355.083333333299</v>
      </c>
      <c r="J90" s="13" t="s">
        <v>265</v>
      </c>
    </row>
    <row r="91" spans="1:10" s="3" customFormat="1" ht="66" customHeight="1" x14ac:dyDescent="0.15">
      <c r="A91" s="11">
        <v>2</v>
      </c>
      <c r="B91" s="13" t="s">
        <v>243</v>
      </c>
      <c r="C91" s="11" t="s">
        <v>244</v>
      </c>
      <c r="D91" s="13"/>
      <c r="E91" s="20">
        <v>1</v>
      </c>
      <c r="F91" s="11" t="s">
        <v>14</v>
      </c>
      <c r="G91" s="14" t="str">
        <f>_xlfn.DISPIMG("ID_EDB57BCC580E48FEAB4A19D3033BF9EC",1)</f>
        <v>=DISPIMG("ID_EDB57BCC580E48FEAB4A19D3033BF9EC",1)</v>
      </c>
      <c r="H91" s="11">
        <v>6078.3333333333303</v>
      </c>
      <c r="I91" s="11">
        <v>6078.3333333333303</v>
      </c>
      <c r="J91" s="13" t="s">
        <v>265</v>
      </c>
    </row>
    <row r="92" spans="1:10" s="3" customFormat="1" ht="69.75" customHeight="1" x14ac:dyDescent="0.15">
      <c r="A92" s="11">
        <v>3</v>
      </c>
      <c r="B92" s="13" t="s">
        <v>245</v>
      </c>
      <c r="C92" s="11"/>
      <c r="D92" s="13"/>
      <c r="E92" s="20">
        <v>120</v>
      </c>
      <c r="F92" s="11" t="s">
        <v>246</v>
      </c>
      <c r="G92" s="14" t="str">
        <f>_xlfn.DISPIMG("ID_2B91782748A6492CA781FFDE44AE7081",1)</f>
        <v>=DISPIMG("ID_2B91782748A6492CA781FFDE44AE7081",1)</v>
      </c>
      <c r="H92" s="11">
        <v>208.53333333333401</v>
      </c>
      <c r="I92" s="11">
        <v>25024</v>
      </c>
      <c r="J92" s="13" t="s">
        <v>265</v>
      </c>
    </row>
    <row r="93" spans="1:10" s="3" customFormat="1" ht="68.25" customHeight="1" x14ac:dyDescent="0.15">
      <c r="A93" s="11">
        <v>4</v>
      </c>
      <c r="B93" s="13" t="s">
        <v>247</v>
      </c>
      <c r="C93" s="11" t="s">
        <v>248</v>
      </c>
      <c r="D93" s="13" t="s">
        <v>249</v>
      </c>
      <c r="E93" s="20">
        <v>1</v>
      </c>
      <c r="F93" s="11" t="s">
        <v>28</v>
      </c>
      <c r="G93" s="13"/>
      <c r="H93" s="11">
        <v>750.26666666666597</v>
      </c>
      <c r="I93" s="11">
        <v>750.26666666666597</v>
      </c>
      <c r="J93" s="13" t="s">
        <v>265</v>
      </c>
    </row>
    <row r="94" spans="1:10" s="3" customFormat="1" ht="43.5" customHeight="1" x14ac:dyDescent="0.15">
      <c r="A94" s="11">
        <v>5</v>
      </c>
      <c r="B94" s="13" t="s">
        <v>250</v>
      </c>
      <c r="C94" s="11" t="s">
        <v>248</v>
      </c>
      <c r="D94" s="13" t="s">
        <v>251</v>
      </c>
      <c r="E94" s="20">
        <v>1</v>
      </c>
      <c r="F94" s="11" t="s">
        <v>28</v>
      </c>
      <c r="G94" s="14" t="str">
        <f>_xlfn.DISPIMG("ID_9EDD1A41C20648ECA14199A654BB8189",1)</f>
        <v>=DISPIMG("ID_9EDD1A41C20648ECA14199A654BB8189",1)</v>
      </c>
      <c r="H94" s="11">
        <v>612.56666666666604</v>
      </c>
      <c r="I94" s="11">
        <v>612.56666666666604</v>
      </c>
      <c r="J94" s="13" t="s">
        <v>265</v>
      </c>
    </row>
    <row r="95" spans="1:10" s="3" customFormat="1" ht="54" customHeight="1" x14ac:dyDescent="0.15">
      <c r="A95" s="11">
        <v>5</v>
      </c>
      <c r="B95" s="13" t="s">
        <v>250</v>
      </c>
      <c r="C95" s="11" t="s">
        <v>252</v>
      </c>
      <c r="D95" s="13" t="s">
        <v>251</v>
      </c>
      <c r="E95" s="20">
        <v>2</v>
      </c>
      <c r="F95" s="11" t="s">
        <v>28</v>
      </c>
      <c r="G95" s="14" t="str">
        <f>_xlfn.DISPIMG("ID_B6E74EA8C86342B4AABB045A69FBA676",1)</f>
        <v>=DISPIMG("ID_B6E74EA8C86342B4AABB045A69FBA676",1)</v>
      </c>
      <c r="H95" s="11">
        <v>595.9</v>
      </c>
      <c r="I95" s="11">
        <v>1191.8</v>
      </c>
      <c r="J95" s="13" t="s">
        <v>265</v>
      </c>
    </row>
    <row r="96" spans="1:10" s="3" customFormat="1" ht="54" customHeight="1" x14ac:dyDescent="0.15">
      <c r="A96" s="11">
        <v>6</v>
      </c>
      <c r="B96" s="13" t="s">
        <v>253</v>
      </c>
      <c r="C96" s="11" t="s">
        <v>254</v>
      </c>
      <c r="D96" s="13"/>
      <c r="E96" s="20">
        <v>1</v>
      </c>
      <c r="F96" s="11" t="s">
        <v>28</v>
      </c>
      <c r="G96" s="14" t="str">
        <f>_xlfn.DISPIMG("ID_691FCB5DBBB3422581089C7656663DA1",1)</f>
        <v>=DISPIMG("ID_691FCB5DBBB3422581089C7656663DA1",1)</v>
      </c>
      <c r="H96" s="11">
        <v>667.88</v>
      </c>
      <c r="I96" s="11">
        <v>667.88</v>
      </c>
      <c r="J96" s="13" t="s">
        <v>265</v>
      </c>
    </row>
    <row r="97" spans="1:10" s="3" customFormat="1" ht="48.95" customHeight="1" x14ac:dyDescent="0.15">
      <c r="A97" s="11">
        <v>7</v>
      </c>
      <c r="B97" s="13" t="s">
        <v>255</v>
      </c>
      <c r="C97" s="11" t="s">
        <v>254</v>
      </c>
      <c r="D97" s="13"/>
      <c r="E97" s="20">
        <v>1</v>
      </c>
      <c r="F97" s="11" t="s">
        <v>28</v>
      </c>
      <c r="G97" s="14" t="str">
        <f>_xlfn.DISPIMG("ID_ADAB0879B6CD4C4EAA1A083DC656C3FE",1)</f>
        <v>=DISPIMG("ID_ADAB0879B6CD4C4EAA1A083DC656C3FE",1)</v>
      </c>
      <c r="H97" s="11">
        <v>735.31666666666604</v>
      </c>
      <c r="I97" s="11">
        <v>735.31666666666604</v>
      </c>
      <c r="J97" s="13" t="s">
        <v>265</v>
      </c>
    </row>
    <row r="98" spans="1:10" s="3" customFormat="1" ht="56.25" customHeight="1" x14ac:dyDescent="0.15">
      <c r="A98" s="11">
        <v>8</v>
      </c>
      <c r="B98" s="13" t="s">
        <v>256</v>
      </c>
      <c r="C98" s="11" t="s">
        <v>254</v>
      </c>
      <c r="D98" s="13"/>
      <c r="E98" s="20">
        <v>4</v>
      </c>
      <c r="F98" s="11" t="s">
        <v>215</v>
      </c>
      <c r="G98" s="14" t="str">
        <f>_xlfn.DISPIMG("ID_706D504ABA264F46B20C45F86670882E",1)</f>
        <v>=DISPIMG("ID_706D504ABA264F46B20C45F86670882E",1)</v>
      </c>
      <c r="H98" s="11">
        <v>97.816666666666507</v>
      </c>
      <c r="I98" s="11">
        <v>391.26666666666603</v>
      </c>
      <c r="J98" s="13" t="s">
        <v>265</v>
      </c>
    </row>
    <row r="99" spans="1:10" s="3" customFormat="1" ht="51.75" customHeight="1" x14ac:dyDescent="0.15">
      <c r="A99" s="11">
        <v>9</v>
      </c>
      <c r="B99" s="13" t="s">
        <v>257</v>
      </c>
      <c r="C99" s="11" t="s">
        <v>254</v>
      </c>
      <c r="D99" s="13"/>
      <c r="E99" s="20">
        <v>1</v>
      </c>
      <c r="F99" s="11" t="s">
        <v>28</v>
      </c>
      <c r="G99" s="14" t="str">
        <f>_xlfn.DISPIMG("ID_EE638B4AC6DC47939B93EBD0579EF653",1)</f>
        <v>=DISPIMG("ID_EE638B4AC6DC47939B93EBD0579EF653",1)</v>
      </c>
      <c r="H99" s="11">
        <v>217.083333333333</v>
      </c>
      <c r="I99" s="11">
        <v>217.083333333333</v>
      </c>
      <c r="J99" s="13" t="s">
        <v>265</v>
      </c>
    </row>
    <row r="100" spans="1:10" s="3" customFormat="1" ht="45.75" customHeight="1" x14ac:dyDescent="0.15">
      <c r="A100" s="11">
        <v>10</v>
      </c>
      <c r="B100" s="13" t="s">
        <v>258</v>
      </c>
      <c r="C100" s="11"/>
      <c r="D100" s="13"/>
      <c r="E100" s="20">
        <v>1</v>
      </c>
      <c r="F100" s="11" t="s">
        <v>215</v>
      </c>
      <c r="G100" s="14" t="str">
        <f>_xlfn.DISPIMG("ID_E61B5B5641DA446F8D4D6884927CF8EB",1)</f>
        <v>=DISPIMG("ID_E61B5B5641DA446F8D4D6884927CF8EB",1)</v>
      </c>
      <c r="H100" s="11">
        <v>305.18333333333402</v>
      </c>
      <c r="I100" s="11">
        <v>305.18333333333402</v>
      </c>
      <c r="J100" s="13" t="s">
        <v>265</v>
      </c>
    </row>
    <row r="101" spans="1:10" s="3" customFormat="1" ht="32.1" customHeight="1" x14ac:dyDescent="0.15">
      <c r="A101" s="11">
        <v>11</v>
      </c>
      <c r="B101" s="13" t="s">
        <v>259</v>
      </c>
      <c r="C101" s="11"/>
      <c r="D101" s="13" t="s">
        <v>260</v>
      </c>
      <c r="E101" s="20">
        <v>1</v>
      </c>
      <c r="F101" s="11"/>
      <c r="G101" s="13"/>
      <c r="H101" s="11">
        <v>608.58333333333303</v>
      </c>
      <c r="I101" s="11">
        <v>608.58333333333303</v>
      </c>
      <c r="J101" s="13" t="s">
        <v>265</v>
      </c>
    </row>
    <row r="102" spans="1:10" s="3" customFormat="1" ht="30" customHeight="1" x14ac:dyDescent="0.15">
      <c r="A102" s="11"/>
      <c r="B102" s="13"/>
      <c r="C102" s="11"/>
      <c r="D102" s="13"/>
      <c r="E102" s="20"/>
      <c r="F102" s="11"/>
      <c r="G102" s="13"/>
      <c r="H102" s="11" t="s">
        <v>261</v>
      </c>
      <c r="I102" s="11">
        <f>SUM(I4:I101)</f>
        <v>265603.32</v>
      </c>
      <c r="J102" s="13"/>
    </row>
  </sheetData>
  <autoFilter ref="A2:AW102"/>
  <mergeCells count="12">
    <mergeCell ref="A86:B86"/>
    <mergeCell ref="A89:B89"/>
    <mergeCell ref="A40:B40"/>
    <mergeCell ref="A48:B48"/>
    <mergeCell ref="A57:B57"/>
    <mergeCell ref="A62:B62"/>
    <mergeCell ref="A74:B74"/>
    <mergeCell ref="A1:J1"/>
    <mergeCell ref="H2:J2"/>
    <mergeCell ref="A3:B3"/>
    <mergeCell ref="A5:B5"/>
    <mergeCell ref="A17:B17"/>
  </mergeCells>
  <phoneticPr fontId="6" type="noConversion"/>
  <pageMargins left="0.70833333333333304" right="0.70833333333333304" top="0.74791666666666701" bottom="0.74791666666666701" header="0.31458333333333299" footer="0.31458333333333299"/>
  <pageSetup paperSize="9" scale="64" fitToHeight="0" orientation="landscape"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详单</vt:lpstr>
      <vt:lpstr>详单!Print_Titles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2023-04-10T07:12:00Z</cp:lastPrinted>
  <dcterms:created xsi:type="dcterms:W3CDTF">2006-09-13T11:21:00Z</dcterms:created>
  <dcterms:modified xsi:type="dcterms:W3CDTF">2023-04-23T08:19:51Z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66E8C94F557F469C8E43C6DB2B458377_13</vt:lpwstr>
  </property>
  <property fmtid="{D5CDD505-2E9C-101B-9397-08002B2CF9AE}" pid="3" name="KSOProductBuildVer">
    <vt:lpwstr>2052-11.1.0.14036</vt:lpwstr>
  </property>
</Properties>
</file>